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1"/>
  </bookViews>
  <sheets>
    <sheet name="CÁMARA SIMPLE" sheetId="1" r:id="rId1"/>
    <sheet name="CÁMARA DOBLE (DESAGÜE)" sheetId="2" r:id="rId2"/>
  </sheets>
  <definedNames/>
  <calcPr fullCalcOnLoad="1"/>
</workbook>
</file>

<file path=xl/sharedStrings.xml><?xml version="1.0" encoding="utf-8"?>
<sst xmlns="http://schemas.openxmlformats.org/spreadsheetml/2006/main" count="73" uniqueCount="39">
  <si>
    <r>
      <t>V</t>
    </r>
    <r>
      <rPr>
        <vertAlign val="subscript"/>
        <sz val="11"/>
        <color indexed="8"/>
        <rFont val="Calibri"/>
        <family val="2"/>
      </rPr>
      <t>arq</t>
    </r>
  </si>
  <si>
    <t>Total encofrado muros (m2)</t>
  </si>
  <si>
    <t>Largo int. L (m)</t>
  </si>
  <si>
    <t>Ancho int. A (m)</t>
  </si>
  <si>
    <t>Altura int. H (m)</t>
  </si>
  <si>
    <t>Espesor muros M (m)</t>
  </si>
  <si>
    <t>Espesor solera S (m)</t>
  </si>
  <si>
    <t>Espesor losa  l (m)</t>
  </si>
  <si>
    <t>Talón solera t (m)</t>
  </si>
  <si>
    <t>Espesor hormigón limpieza  e (m)</t>
  </si>
  <si>
    <t>Altura arqueta sobre terreno final  h (m)</t>
  </si>
  <si>
    <t>Sobreancho excavación (m)</t>
  </si>
  <si>
    <r>
      <t>Talúd excavación 1H:</t>
    </r>
    <r>
      <rPr>
        <sz val="11"/>
        <color indexed="10"/>
        <rFont val="Calibri"/>
        <family val="2"/>
      </rPr>
      <t>X</t>
    </r>
    <r>
      <rPr>
        <sz val="11"/>
        <color theme="1"/>
        <rFont val="Calibri"/>
        <family val="2"/>
      </rPr>
      <t>V</t>
    </r>
  </si>
  <si>
    <t>Altura excavación (m)</t>
  </si>
  <si>
    <r>
      <t>Sup. base excavación (m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</si>
  <si>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>Sup. cabeza excavación (m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</si>
  <si>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>Volumen excavación (m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</si>
  <si>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r>
      <t>Volumen relleno (m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</si>
  <si>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t>Largo</t>
  </si>
  <si>
    <t>Ancho</t>
  </si>
  <si>
    <t>Hormigón limpieza (m2)</t>
  </si>
  <si>
    <r>
      <t>Encofrado solera (m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</si>
  <si>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t>Encofrado muros ext. (m2)</t>
  </si>
  <si>
    <t>Encofrado muros int. (m2)</t>
  </si>
  <si>
    <t>Hormigón solera (m3)</t>
  </si>
  <si>
    <t>Hormigón muros (m3)</t>
  </si>
  <si>
    <t>Hormigón losa (m3)</t>
  </si>
  <si>
    <t>Armado solera (kg)</t>
  </si>
  <si>
    <t>Armado muros (kg)</t>
  </si>
  <si>
    <t>Armado losa (kg)</t>
  </si>
  <si>
    <t>Cuantías armado (kg/m3)</t>
  </si>
  <si>
    <t>Ancho int. seca As (m)</t>
  </si>
  <si>
    <t>Ancho int. húmeda Ah (m)</t>
  </si>
  <si>
    <t>DATOS EXCAVACIÓN</t>
  </si>
  <si>
    <t>MEDICIÓN OBRA CIVIL</t>
  </si>
  <si>
    <t>DATOS DE LA ARQUETA</t>
  </si>
  <si>
    <t>Sobreancho excavación E (m)</t>
  </si>
  <si>
    <t>MEDICIÓN MOVIMIENTO TIERRAS</t>
  </si>
  <si>
    <t>Pates (ud)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</si>
</sst>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00"/>
    <numFmt numFmtId="181" formatCode="0.00000000000"/>
    <numFmt numFmtId="182" formatCode="_-* #,##0\ _p_t_a_-;\-* #,##0\ _p_t_a_-;_-* &quot;-&quot;\ _p_t_a_-;_-@_-"/>
    <numFmt numFmtId="183" formatCode="_-* #,##0.00\ _p_t_a_-;\-* #,##0.00\ _p_t_a_-;_-* &quot;-&quot;??\ _p_t_a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 tint="-0.24997000396251678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/>
    </xf>
    <xf numFmtId="2" fontId="0" fillId="16" borderId="19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8" borderId="22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/>
    </xf>
    <xf numFmtId="2" fontId="0" fillId="16" borderId="11" xfId="0" applyNumberFormat="1" applyFill="1" applyBorder="1" applyAlignment="1">
      <alignment horizontal="center"/>
    </xf>
    <xf numFmtId="0" fontId="0" fillId="16" borderId="11" xfId="0" applyFill="1" applyBorder="1" applyAlignment="1">
      <alignment/>
    </xf>
    <xf numFmtId="2" fontId="22" fillId="10" borderId="21" xfId="0" applyNumberFormat="1" applyFont="1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41" fillId="34" borderId="26" xfId="0" applyFont="1" applyFill="1" applyBorder="1" applyAlignment="1">
      <alignment horizontal="center"/>
    </xf>
    <xf numFmtId="0" fontId="41" fillId="34" borderId="27" xfId="0" applyFont="1" applyFill="1" applyBorder="1" applyAlignment="1">
      <alignment horizontal="center"/>
    </xf>
    <xf numFmtId="0" fontId="41" fillId="34" borderId="28" xfId="0" applyFont="1" applyFill="1" applyBorder="1" applyAlignment="1">
      <alignment horizontal="center"/>
    </xf>
    <xf numFmtId="0" fontId="41" fillId="34" borderId="20" xfId="0" applyFont="1" applyFill="1" applyBorder="1" applyAlignment="1">
      <alignment horizontal="center"/>
    </xf>
    <xf numFmtId="0" fontId="41" fillId="34" borderId="23" xfId="0" applyFont="1" applyFill="1" applyBorder="1" applyAlignment="1">
      <alignment horizontal="center"/>
    </xf>
    <xf numFmtId="0" fontId="41" fillId="34" borderId="21" xfId="0" applyFont="1" applyFill="1" applyBorder="1" applyAlignment="1">
      <alignment horizontal="center"/>
    </xf>
    <xf numFmtId="0" fontId="41" fillId="34" borderId="24" xfId="0" applyFont="1" applyFill="1" applyBorder="1" applyAlignment="1">
      <alignment horizontal="center" vertical="center"/>
    </xf>
    <xf numFmtId="0" fontId="41" fillId="34" borderId="25" xfId="0" applyFont="1" applyFill="1" applyBorder="1" applyAlignment="1">
      <alignment horizontal="center" vertical="center"/>
    </xf>
    <xf numFmtId="0" fontId="41" fillId="34" borderId="29" xfId="0" applyFont="1" applyFill="1" applyBorder="1" applyAlignment="1">
      <alignment horizontal="center" vertical="center"/>
    </xf>
    <xf numFmtId="178" fontId="0" fillId="16" borderId="30" xfId="0" applyNumberFormat="1" applyFill="1" applyBorder="1" applyAlignment="1">
      <alignment horizontal="center"/>
    </xf>
    <xf numFmtId="178" fontId="0" fillId="16" borderId="11" xfId="0" applyNumberFormat="1" applyFill="1" applyBorder="1" applyAlignment="1">
      <alignment horizontal="center"/>
    </xf>
    <xf numFmtId="178" fontId="0" fillId="16" borderId="31" xfId="0" applyNumberFormat="1" applyFill="1" applyBorder="1" applyAlignment="1">
      <alignment horizontal="center"/>
    </xf>
    <xf numFmtId="178" fontId="0" fillId="10" borderId="15" xfId="0" applyNumberFormat="1" applyFill="1" applyBorder="1" applyAlignment="1">
      <alignment/>
    </xf>
    <xf numFmtId="178" fontId="0" fillId="10" borderId="12" xfId="0" applyNumberFormat="1" applyFill="1" applyBorder="1" applyAlignment="1">
      <alignment/>
    </xf>
    <xf numFmtId="178" fontId="0" fillId="10" borderId="20" xfId="0" applyNumberFormat="1" applyFill="1" applyBorder="1" applyAlignment="1">
      <alignment/>
    </xf>
    <xf numFmtId="178" fontId="0" fillId="16" borderId="19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0</xdr:row>
      <xdr:rowOff>200025</xdr:rowOff>
    </xdr:from>
    <xdr:to>
      <xdr:col>14</xdr:col>
      <xdr:colOff>638175</xdr:colOff>
      <xdr:row>14</xdr:row>
      <xdr:rowOff>104775</xdr:rowOff>
    </xdr:to>
    <xdr:pic>
      <xdr:nvPicPr>
        <xdr:cNvPr id="1" name="1 Imagen" descr="Croquis arquetas-1 camar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200025"/>
          <a:ext cx="3495675" cy="4162425"/>
        </a:xfrm>
        <a:prstGeom prst="rect">
          <a:avLst/>
        </a:prstGeom>
        <a:noFill/>
        <a:ln w="9525" cmpd="sng">
          <a:solidFill>
            <a:srgbClr val="1F497D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142875</xdr:colOff>
      <xdr:row>1</xdr:row>
      <xdr:rowOff>9525</xdr:rowOff>
    </xdr:from>
    <xdr:to>
      <xdr:col>16</xdr:col>
      <xdr:colOff>542925</xdr:colOff>
      <xdr:row>14</xdr:row>
      <xdr:rowOff>123825</xdr:rowOff>
    </xdr:to>
    <xdr:pic>
      <xdr:nvPicPr>
        <xdr:cNvPr id="1" name="1 Imagen" descr="Croquis arquetas-2 camar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209550"/>
          <a:ext cx="4210050" cy="4362450"/>
        </a:xfrm>
        <a:prstGeom prst="rect">
          <a:avLst/>
        </a:prstGeom>
        <a:noFill/>
        <a:ln w="9525" cmpd="sng">
          <a:solidFill>
            <a:srgbClr val="1F497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="85" zoomScaleNormal="85" zoomScalePageLayoutView="0" workbookViewId="0" topLeftCell="A1">
      <selection activeCell="F13" sqref="F13"/>
    </sheetView>
  </sheetViews>
  <sheetFormatPr defaultColWidth="11.421875" defaultRowHeight="15"/>
  <cols>
    <col min="2" max="2" width="14.00390625" style="0" bestFit="1" customWidth="1"/>
    <col min="3" max="3" width="15.28125" style="0" bestFit="1" customWidth="1"/>
    <col min="4" max="4" width="15.7109375" style="0" customWidth="1"/>
    <col min="5" max="5" width="20.140625" style="0" customWidth="1"/>
    <col min="6" max="6" width="19.7109375" style="0" customWidth="1"/>
    <col min="7" max="7" width="12.28125" style="0" customWidth="1"/>
    <col min="8" max="8" width="11.57421875" style="0" customWidth="1"/>
    <col min="9" max="9" width="16.8515625" style="0" customWidth="1"/>
    <col min="10" max="10" width="15.28125" style="0" customWidth="1"/>
  </cols>
  <sheetData>
    <row r="1" ht="15.75" thickBot="1"/>
    <row r="2" spans="2:10" ht="16.5" thickBot="1">
      <c r="B2" s="39" t="s">
        <v>35</v>
      </c>
      <c r="C2" s="40"/>
      <c r="D2" s="40"/>
      <c r="E2" s="40"/>
      <c r="F2" s="40"/>
      <c r="G2" s="40"/>
      <c r="H2" s="40"/>
      <c r="I2" s="40"/>
      <c r="J2" s="41"/>
    </row>
    <row r="3" spans="2:10" ht="60"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9" t="s">
        <v>10</v>
      </c>
    </row>
    <row r="4" spans="2:10" ht="15.75" thickBot="1">
      <c r="B4" s="3">
        <v>2.5</v>
      </c>
      <c r="C4" s="4">
        <v>1.5</v>
      </c>
      <c r="D4" s="4">
        <v>2.5</v>
      </c>
      <c r="E4" s="4">
        <v>0.3</v>
      </c>
      <c r="F4" s="4">
        <v>0.3</v>
      </c>
      <c r="G4" s="4">
        <v>0.3</v>
      </c>
      <c r="H4" s="4">
        <v>0.2</v>
      </c>
      <c r="I4" s="4">
        <v>0.1</v>
      </c>
      <c r="J4" s="5">
        <v>-0.15</v>
      </c>
    </row>
    <row r="5" spans="2:3" ht="15.75" thickBot="1">
      <c r="B5" s="2"/>
      <c r="C5" s="2"/>
    </row>
    <row r="6" spans="2:4" ht="16.5" thickBot="1">
      <c r="B6" s="42" t="s">
        <v>33</v>
      </c>
      <c r="C6" s="43"/>
      <c r="D6" s="44"/>
    </row>
    <row r="7" spans="2:4" ht="45">
      <c r="B7" s="11" t="s">
        <v>36</v>
      </c>
      <c r="C7" s="10" t="s">
        <v>12</v>
      </c>
      <c r="D7" s="12" t="s">
        <v>13</v>
      </c>
    </row>
    <row r="8" spans="2:4" ht="15.75" thickBot="1">
      <c r="B8" s="3">
        <v>0.5</v>
      </c>
      <c r="C8" s="4">
        <v>3</v>
      </c>
      <c r="D8" s="13">
        <f>I4+F4+D4+G4-J4</f>
        <v>3.3499999999999996</v>
      </c>
    </row>
    <row r="9" spans="2:4" ht="15.75" thickBot="1">
      <c r="B9" s="1"/>
      <c r="C9" s="1"/>
      <c r="D9" s="1"/>
    </row>
    <row r="10" spans="3:6" ht="16.5" thickBot="1">
      <c r="C10" s="42" t="s">
        <v>37</v>
      </c>
      <c r="D10" s="43"/>
      <c r="E10" s="43"/>
      <c r="F10" s="44"/>
    </row>
    <row r="11" spans="3:6" ht="51.75">
      <c r="C11" s="11" t="s">
        <v>14</v>
      </c>
      <c r="D11" s="10" t="s">
        <v>15</v>
      </c>
      <c r="E11" s="10" t="s">
        <v>16</v>
      </c>
      <c r="F11" s="12" t="s">
        <v>17</v>
      </c>
    </row>
    <row r="12" spans="3:6" ht="15.75" thickBot="1">
      <c r="C12" s="15">
        <f>C14*C13</f>
        <v>15.75</v>
      </c>
      <c r="D12" s="48">
        <f>D13*D14</f>
        <v>38.60444444444443</v>
      </c>
      <c r="E12" s="49">
        <f>((C12+D12)/2)*D8</f>
        <v>91.04369444444441</v>
      </c>
      <c r="F12" s="50">
        <f>E12-F13</f>
        <v>68.33919444444442</v>
      </c>
    </row>
    <row r="13" spans="2:7" ht="18.75" thickBot="1">
      <c r="B13" s="16" t="s">
        <v>18</v>
      </c>
      <c r="C13" s="17">
        <f>B4+2*E4+2*H4+2*B8</f>
        <v>4.5</v>
      </c>
      <c r="D13" s="51">
        <f>C13+2*(D8/C8)</f>
        <v>6.7333333333333325</v>
      </c>
      <c r="F13" s="53">
        <f>((B4+E4+E4+H4+H4)*(C4+E4+E4+H4+H4)*(F4+I4))+((B4+E4+E4)*(C4+E4+E4)*(D4+G4))-((B4+E4+E4)*(C4+E4+E4)*(J4))</f>
        <v>22.7045</v>
      </c>
      <c r="G13" s="23" t="s">
        <v>0</v>
      </c>
    </row>
    <row r="14" spans="2:4" ht="15.75" thickBot="1">
      <c r="B14" s="19" t="s">
        <v>19</v>
      </c>
      <c r="C14" s="20">
        <f>C4+2*E4+2*H4+2*B8</f>
        <v>3.5</v>
      </c>
      <c r="D14" s="52">
        <f>C14+2*(D8/C8)</f>
        <v>5.7333333333333325</v>
      </c>
    </row>
    <row r="15" ht="15.75" thickBot="1"/>
    <row r="16" spans="2:12" ht="16.5" thickBot="1">
      <c r="B16" s="45" t="s">
        <v>34</v>
      </c>
      <c r="C16" s="46"/>
      <c r="D16" s="46"/>
      <c r="E16" s="46"/>
      <c r="F16" s="46"/>
      <c r="G16" s="46"/>
      <c r="H16" s="46"/>
      <c r="I16" s="46"/>
      <c r="J16" s="46"/>
      <c r="K16" s="46"/>
      <c r="L16" s="47"/>
    </row>
    <row r="17" spans="2:12" ht="32.25">
      <c r="B17" s="11" t="s">
        <v>20</v>
      </c>
      <c r="C17" s="10" t="s">
        <v>21</v>
      </c>
      <c r="D17" s="10" t="s">
        <v>22</v>
      </c>
      <c r="E17" s="10" t="s">
        <v>23</v>
      </c>
      <c r="F17" s="10" t="s">
        <v>24</v>
      </c>
      <c r="G17" s="10" t="s">
        <v>25</v>
      </c>
      <c r="H17" s="10" t="s">
        <v>26</v>
      </c>
      <c r="I17" s="10" t="s">
        <v>27</v>
      </c>
      <c r="J17" s="10" t="s">
        <v>28</v>
      </c>
      <c r="K17" s="12" t="s">
        <v>29</v>
      </c>
      <c r="L17" s="12" t="s">
        <v>38</v>
      </c>
    </row>
    <row r="18" spans="2:12" ht="15.75" thickBot="1">
      <c r="B18" s="25">
        <f>C13*C14</f>
        <v>15.75</v>
      </c>
      <c r="C18" s="14">
        <f>(2*F4*(B4+E4+E4+H4+H4))+(2*F4*(C4+E4+E4+H4+H4))</f>
        <v>3.6000000000000005</v>
      </c>
      <c r="D18" s="26">
        <f>(2*(B4+E4+E4)*D4)+(2*(C4+E4+E4)*D4)</f>
        <v>26</v>
      </c>
      <c r="E18" s="26">
        <f>(2*B4*D4)+(2*C4*D4)</f>
        <v>20</v>
      </c>
      <c r="F18" s="14">
        <f>(B4+E4+E4+H4+H4)*(C4+E4+E4+H4+H4)*F4</f>
        <v>2.6250000000000004</v>
      </c>
      <c r="G18" s="30">
        <f>(B4*D4*E4*2)+((C4+E4+E4)*D4*E4*2)</f>
        <v>6.9</v>
      </c>
      <c r="H18" s="30">
        <f>(B4+E4+E4)*(C4+E4+E4)*G4</f>
        <v>1.9529999999999998</v>
      </c>
      <c r="I18" s="30">
        <f>I19*F18</f>
        <v>262.50000000000006</v>
      </c>
      <c r="J18" s="30">
        <f>G18*J19</f>
        <v>966</v>
      </c>
      <c r="K18" s="31">
        <f>H18*K19</f>
        <v>351.53999999999996</v>
      </c>
      <c r="L18" s="31">
        <f>ROUNDUP(D4/0.3,0)</f>
        <v>9</v>
      </c>
    </row>
    <row r="19" spans="3:11" ht="15.75" thickBot="1">
      <c r="C19" s="37" t="s">
        <v>1</v>
      </c>
      <c r="D19" s="38"/>
      <c r="E19" s="28">
        <f>SUM(D18:E18)</f>
        <v>46</v>
      </c>
      <c r="G19" s="35" t="s">
        <v>30</v>
      </c>
      <c r="H19" s="36"/>
      <c r="I19" s="29">
        <v>100</v>
      </c>
      <c r="J19" s="24">
        <v>140</v>
      </c>
      <c r="K19" s="32">
        <v>180</v>
      </c>
    </row>
  </sheetData>
  <sheetProtection/>
  <mergeCells count="6">
    <mergeCell ref="G19:H19"/>
    <mergeCell ref="C19:D19"/>
    <mergeCell ref="B2:J2"/>
    <mergeCell ref="B6:D6"/>
    <mergeCell ref="C10:F10"/>
    <mergeCell ref="B16:L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="85" zoomScaleNormal="85" zoomScalePageLayoutView="0" workbookViewId="0" topLeftCell="A1">
      <selection activeCell="C12" sqref="C12:F12"/>
    </sheetView>
  </sheetViews>
  <sheetFormatPr defaultColWidth="11.421875" defaultRowHeight="15"/>
  <cols>
    <col min="1" max="1" width="5.00390625" style="0" customWidth="1"/>
    <col min="2" max="2" width="14.00390625" style="0" bestFit="1" customWidth="1"/>
    <col min="3" max="3" width="12.8515625" style="0" customWidth="1"/>
    <col min="4" max="4" width="15.7109375" style="0" customWidth="1"/>
    <col min="5" max="5" width="19.28125" style="0" customWidth="1"/>
    <col min="6" max="6" width="20.28125" style="0" customWidth="1"/>
    <col min="7" max="7" width="19.57421875" style="0" customWidth="1"/>
    <col min="8" max="8" width="11.00390625" style="0" customWidth="1"/>
    <col min="9" max="9" width="16.8515625" style="0" customWidth="1"/>
    <col min="10" max="10" width="15.28125" style="0" customWidth="1"/>
    <col min="11" max="11" width="14.28125" style="0" customWidth="1"/>
  </cols>
  <sheetData>
    <row r="1" ht="15.75" thickBot="1"/>
    <row r="2" spans="2:11" ht="16.5" thickBot="1">
      <c r="B2" s="42" t="s">
        <v>35</v>
      </c>
      <c r="C2" s="43"/>
      <c r="D2" s="43"/>
      <c r="E2" s="43"/>
      <c r="F2" s="43"/>
      <c r="G2" s="43"/>
      <c r="H2" s="43"/>
      <c r="I2" s="43"/>
      <c r="J2" s="43"/>
      <c r="K2" s="44"/>
    </row>
    <row r="3" spans="2:11" ht="75">
      <c r="B3" s="33" t="s">
        <v>2</v>
      </c>
      <c r="C3" s="10" t="s">
        <v>31</v>
      </c>
      <c r="D3" s="10" t="s">
        <v>32</v>
      </c>
      <c r="E3" s="34" t="s">
        <v>4</v>
      </c>
      <c r="F3" s="34" t="s">
        <v>5</v>
      </c>
      <c r="G3" s="34" t="s">
        <v>6</v>
      </c>
      <c r="H3" s="10" t="s">
        <v>7</v>
      </c>
      <c r="I3" s="10" t="s">
        <v>8</v>
      </c>
      <c r="J3" s="10" t="s">
        <v>9</v>
      </c>
      <c r="K3" s="12" t="s">
        <v>10</v>
      </c>
    </row>
    <row r="4" spans="2:11" ht="15.75" thickBot="1">
      <c r="B4" s="3">
        <v>2.5</v>
      </c>
      <c r="C4" s="4">
        <v>3</v>
      </c>
      <c r="D4" s="4">
        <v>1.5</v>
      </c>
      <c r="E4" s="4">
        <v>3.6</v>
      </c>
      <c r="F4" s="4">
        <v>0.5</v>
      </c>
      <c r="G4" s="4">
        <v>0.5</v>
      </c>
      <c r="H4" s="4">
        <v>0.3</v>
      </c>
      <c r="I4" s="4">
        <v>0.25</v>
      </c>
      <c r="J4" s="4">
        <v>0.1</v>
      </c>
      <c r="K4" s="5">
        <v>0.3</v>
      </c>
    </row>
    <row r="5" spans="2:3" ht="15.75" thickBot="1">
      <c r="B5" s="2"/>
      <c r="C5" s="2"/>
    </row>
    <row r="6" spans="2:4" ht="16.5" thickBot="1">
      <c r="B6" s="42" t="s">
        <v>33</v>
      </c>
      <c r="C6" s="43"/>
      <c r="D6" s="44"/>
    </row>
    <row r="7" spans="2:4" ht="45">
      <c r="B7" s="11" t="s">
        <v>11</v>
      </c>
      <c r="C7" s="10" t="s">
        <v>12</v>
      </c>
      <c r="D7" s="12" t="s">
        <v>13</v>
      </c>
    </row>
    <row r="8" spans="2:4" ht="15.75" thickBot="1">
      <c r="B8" s="3">
        <v>0.5</v>
      </c>
      <c r="C8" s="4">
        <v>1</v>
      </c>
      <c r="D8" s="13">
        <f>J4+G4+E4+H4-K4</f>
        <v>4.2</v>
      </c>
    </row>
    <row r="9" spans="2:4" ht="15.75" thickBot="1">
      <c r="B9" s="1"/>
      <c r="C9" s="1"/>
      <c r="D9" s="1"/>
    </row>
    <row r="10" spans="3:6" ht="16.5" thickBot="1">
      <c r="C10" s="42" t="s">
        <v>37</v>
      </c>
      <c r="D10" s="43"/>
      <c r="E10" s="43"/>
      <c r="F10" s="44"/>
    </row>
    <row r="11" spans="3:6" ht="51.75">
      <c r="C11" s="11" t="s">
        <v>14</v>
      </c>
      <c r="D11" s="10" t="s">
        <v>15</v>
      </c>
      <c r="E11" s="10" t="s">
        <v>16</v>
      </c>
      <c r="F11" s="12" t="s">
        <v>17</v>
      </c>
    </row>
    <row r="12" spans="3:6" ht="15.75" thickBot="1">
      <c r="C12" s="54">
        <f>C14*C13</f>
        <v>37.5</v>
      </c>
      <c r="D12" s="48">
        <f>D13*D14</f>
        <v>213.06</v>
      </c>
      <c r="E12" s="49">
        <f>((C12+D12)/2)*D8</f>
        <v>526.176</v>
      </c>
      <c r="F12" s="50">
        <f>E12-F13</f>
        <v>464.97600000000006</v>
      </c>
    </row>
    <row r="13" spans="2:7" ht="18.75" thickBot="1">
      <c r="B13" s="16" t="s">
        <v>18</v>
      </c>
      <c r="C13" s="17">
        <f>B4+2*F4+2*I4+2*B8</f>
        <v>5</v>
      </c>
      <c r="D13" s="18">
        <f>C13+2*(D8/C8)</f>
        <v>13.4</v>
      </c>
      <c r="F13" s="22">
        <f>((B4+F4+F4+I4+I4)*(C4+F4+F4+I4+I4)*(G4+J4))+((B4+F4+F4)*(C4+F4+F4)*(E4+H4))-((B4+F4+F4)*(C4+F4+F4)*(K4))</f>
        <v>61.2</v>
      </c>
      <c r="G13" s="23" t="s">
        <v>0</v>
      </c>
    </row>
    <row r="14" spans="2:4" ht="15.75" thickBot="1">
      <c r="B14" s="19" t="s">
        <v>19</v>
      </c>
      <c r="C14" s="20">
        <f>C4+D4+3*F4+2*I4+2*B8</f>
        <v>7.5</v>
      </c>
      <c r="D14" s="21">
        <f>C14+2*(D8/C8)</f>
        <v>15.9</v>
      </c>
    </row>
    <row r="15" ht="15.75" thickBot="1"/>
    <row r="16" spans="2:12" ht="16.5" thickBot="1">
      <c r="B16" s="45" t="s">
        <v>34</v>
      </c>
      <c r="C16" s="46"/>
      <c r="D16" s="46"/>
      <c r="E16" s="46"/>
      <c r="F16" s="46"/>
      <c r="G16" s="46"/>
      <c r="H16" s="46"/>
      <c r="I16" s="46"/>
      <c r="J16" s="46"/>
      <c r="K16" s="46"/>
      <c r="L16" s="47"/>
    </row>
    <row r="17" spans="2:12" ht="32.25">
      <c r="B17" s="11" t="s">
        <v>20</v>
      </c>
      <c r="C17" s="10" t="s">
        <v>21</v>
      </c>
      <c r="D17" s="10" t="s">
        <v>22</v>
      </c>
      <c r="E17" s="10" t="s">
        <v>23</v>
      </c>
      <c r="F17" s="10" t="s">
        <v>24</v>
      </c>
      <c r="G17" s="10" t="s">
        <v>25</v>
      </c>
      <c r="H17" s="10" t="s">
        <v>26</v>
      </c>
      <c r="I17" s="10" t="s">
        <v>27</v>
      </c>
      <c r="J17" s="10" t="s">
        <v>28</v>
      </c>
      <c r="K17" s="12" t="s">
        <v>29</v>
      </c>
      <c r="L17" s="12" t="s">
        <v>38</v>
      </c>
    </row>
    <row r="18" spans="2:12" ht="15.75" thickBot="1">
      <c r="B18" s="25">
        <f>C13*C14</f>
        <v>37.5</v>
      </c>
      <c r="C18" s="14">
        <f>(2*G4*(B4+F4+F4+I4+I4))+(2*G4*(C4+D4+F4+F4+F4+I4+I4))</f>
        <v>10.5</v>
      </c>
      <c r="D18" s="26">
        <f>(2*(B4+F4+F4)*E4)+(2*(C4+D4+F4+F4+F4)*E4)</f>
        <v>68.4</v>
      </c>
      <c r="E18" s="26">
        <f>(4*B4*E4)+(2*C4*E4)+(2*D4*E4)</f>
        <v>68.4</v>
      </c>
      <c r="F18" s="14">
        <f>(B4+F4+F4+I4+I4)*(C4+D4+F4+F4+F4+I4+I4)*G4</f>
        <v>13</v>
      </c>
      <c r="G18" s="27">
        <f>(B4*E4*F4*3)+((C4++D4+F4+F4+F4)*E4*F4*2)</f>
        <v>35.1</v>
      </c>
      <c r="H18" s="27">
        <f>(B4+F4+F4)*(C4+F4+F4)*H4</f>
        <v>4.2</v>
      </c>
      <c r="I18" s="30">
        <f>I19*F18</f>
        <v>1040</v>
      </c>
      <c r="J18" s="30">
        <f>G18*J19</f>
        <v>3685.5</v>
      </c>
      <c r="K18" s="31">
        <f>H18*K19</f>
        <v>588</v>
      </c>
      <c r="L18" s="31">
        <f>ROUNDUP(E4/0.3,0)</f>
        <v>12</v>
      </c>
    </row>
    <row r="19" spans="3:11" ht="15.75" thickBot="1">
      <c r="C19" s="37" t="s">
        <v>1</v>
      </c>
      <c r="D19" s="38"/>
      <c r="E19" s="28">
        <f>SUM(D18:E18)</f>
        <v>136.8</v>
      </c>
      <c r="G19" s="35" t="s">
        <v>30</v>
      </c>
      <c r="H19" s="36"/>
      <c r="I19" s="29">
        <v>80</v>
      </c>
      <c r="J19" s="24">
        <v>105</v>
      </c>
      <c r="K19" s="32">
        <v>140</v>
      </c>
    </row>
  </sheetData>
  <sheetProtection/>
  <mergeCells count="6">
    <mergeCell ref="C10:F10"/>
    <mergeCell ref="C19:D19"/>
    <mergeCell ref="G19:H19"/>
    <mergeCell ref="B2:K2"/>
    <mergeCell ref="B6:D6"/>
    <mergeCell ref="B16:L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Oliveras Ferret</dc:creator>
  <cp:keywords/>
  <dc:description/>
  <cp:lastModifiedBy>Jordi</cp:lastModifiedBy>
  <cp:lastPrinted>2010-04-09T06:51:40Z</cp:lastPrinted>
  <dcterms:created xsi:type="dcterms:W3CDTF">2010-03-24T13:57:21Z</dcterms:created>
  <dcterms:modified xsi:type="dcterms:W3CDTF">2013-07-04T16:52:29Z</dcterms:modified>
  <cp:category/>
  <cp:version/>
  <cp:contentType/>
  <cp:contentStatus/>
</cp:coreProperties>
</file>