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8475" activeTab="0"/>
  </bookViews>
  <sheets>
    <sheet name="Datos partida" sheetId="1" r:id="rId1"/>
    <sheet name="Hietograma T=2años" sheetId="2" r:id="rId2"/>
    <sheet name="Hietograma T=5años" sheetId="3" r:id="rId3"/>
    <sheet name="Hietograma T=10años" sheetId="4" r:id="rId4"/>
    <sheet name="Hietograma T=25años" sheetId="5" r:id="rId5"/>
    <sheet name="Hietograma T=50años" sheetId="6" r:id="rId6"/>
    <sheet name="Hietograma T=100años" sheetId="7" r:id="rId7"/>
    <sheet name="Hietograma T=500años" sheetId="8" r:id="rId8"/>
  </sheets>
  <definedNames/>
  <calcPr fullCalcOnLoad="1"/>
</workbook>
</file>

<file path=xl/sharedStrings.xml><?xml version="1.0" encoding="utf-8"?>
<sst xmlns="http://schemas.openxmlformats.org/spreadsheetml/2006/main" count="113" uniqueCount="39">
  <si>
    <t>Tiempo de concentración de la cuenca (Fórmula California)</t>
  </si>
  <si>
    <t>km</t>
  </si>
  <si>
    <t>Pendiente =</t>
  </si>
  <si>
    <t>m/m</t>
  </si>
  <si>
    <t>Tiempo concentración =</t>
  </si>
  <si>
    <t>h</t>
  </si>
  <si>
    <t>L cauce ppal =</t>
  </si>
  <si>
    <t>min</t>
  </si>
  <si>
    <t>Intensidad (mm/h)</t>
  </si>
  <si>
    <t>Intensidad parcial (mm/h)</t>
  </si>
  <si>
    <t>I =</t>
  </si>
  <si>
    <t xml:space="preserve">   *  T</t>
  </si>
  <si>
    <t xml:space="preserve">    </t>
  </si>
  <si>
    <t>t</t>
  </si>
  <si>
    <t>Donde:</t>
  </si>
  <si>
    <t>I = intensidad de precipitación (mm/hr)</t>
  </si>
  <si>
    <t>T = Periodo de Retorno (años)</t>
  </si>
  <si>
    <t>t = Tiempo de duración de precipitación (min)</t>
  </si>
  <si>
    <t>Tiempo de duración de la tormenta =</t>
  </si>
  <si>
    <t>Intesidad de lluvia (mm/h)</t>
  </si>
  <si>
    <t>Duración de la tormenta (h)</t>
  </si>
  <si>
    <t>Precipitación en 24 horas (mm)</t>
  </si>
  <si>
    <t>Curvas IDF de la cuenca</t>
  </si>
  <si>
    <t>Duración (minutos)</t>
  </si>
  <si>
    <t xml:space="preserve">Valores de Intensidad de precipitación según Duración de la misma y Frecuencia de repetición </t>
  </si>
  <si>
    <t>Periodo de retorno (años)</t>
  </si>
  <si>
    <t>Intervalos de tiempo (min)</t>
  </si>
  <si>
    <t>Precipitación acumulada (mm)</t>
  </si>
  <si>
    <t>Precipitación (mm)</t>
  </si>
  <si>
    <t>Precipitación Alternada (mm)</t>
  </si>
  <si>
    <t>Int. Parcial Alternada (mm)</t>
  </si>
  <si>
    <t>Instante (min)</t>
  </si>
  <si>
    <t>HIETOGRAMA PARA PERIODO RETORNO 2 AÑOS</t>
  </si>
  <si>
    <t>HIETOGRAMA PARA PERIODO RETORNO 5 AÑOS</t>
  </si>
  <si>
    <t>HIETOGRAMA PARA PERIODO RETORNO 10 AÑOS</t>
  </si>
  <si>
    <t>HIETOGRAMA PARA PERIODO RETORNO 25 AÑOS</t>
  </si>
  <si>
    <t>HIETOGRAMA PARA PERIODO RETORNO 50 AÑOS</t>
  </si>
  <si>
    <t>HIETOGRAMA PARA PERIODO RETORNO 100 AÑOS</t>
  </si>
  <si>
    <t>HIETOGRAMA PARA PERIODO RETORNO 500 AÑOS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</si>
</sst>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00"/>
    <numFmt numFmtId="174" formatCode="0.0000"/>
    <numFmt numFmtId="175" formatCode="0.00000"/>
    <numFmt numFmtId="176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sz val="9"/>
      <name val="Times New Roman"/>
      <family val="1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Times New Roman"/>
      <family val="1"/>
    </font>
    <font>
      <b/>
      <sz val="11"/>
      <name val="Arial"/>
      <family val="2"/>
    </font>
    <font>
      <sz val="10.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22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0" tint="-0.1499900072813034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2"/>
      </left>
      <right/>
      <top style="double">
        <color indexed="12"/>
      </top>
      <bottom/>
    </border>
    <border>
      <left/>
      <right/>
      <top style="double">
        <color indexed="12"/>
      </top>
      <bottom/>
    </border>
    <border>
      <left/>
      <right style="double">
        <color indexed="12"/>
      </right>
      <top/>
      <bottom/>
    </border>
    <border>
      <left style="double">
        <color indexed="12"/>
      </left>
      <right/>
      <top/>
      <bottom style="double">
        <color indexed="12"/>
      </bottom>
    </border>
    <border>
      <left/>
      <right style="double">
        <color indexed="12"/>
      </right>
      <top/>
      <bottom style="double">
        <color indexed="12"/>
      </bottom>
    </border>
    <border>
      <left/>
      <right style="double">
        <color indexed="12"/>
      </right>
      <top style="double">
        <color indexed="12"/>
      </top>
      <bottom/>
    </border>
    <border>
      <left style="double">
        <color indexed="12"/>
      </left>
      <right/>
      <top/>
      <bottom/>
    </border>
    <border>
      <left/>
      <right/>
      <top/>
      <bottom style="double">
        <color indexed="1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74" fontId="5" fillId="33" borderId="0" xfId="0" applyNumberFormat="1" applyFont="1" applyFill="1" applyBorder="1" applyAlignment="1">
      <alignment vertical="center"/>
    </xf>
    <xf numFmtId="175" fontId="5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4" borderId="0" xfId="0" applyFill="1" applyAlignment="1">
      <alignment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173" fontId="5" fillId="33" borderId="11" xfId="0" applyNumberFormat="1" applyFont="1" applyFill="1" applyBorder="1" applyAlignment="1">
      <alignment horizontal="center" vertical="center"/>
    </xf>
    <xf numFmtId="173" fontId="5" fillId="33" borderId="15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5" fillId="34" borderId="18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/>
    </xf>
    <xf numFmtId="0" fontId="55" fillId="34" borderId="20" xfId="0" applyFont="1" applyFill="1" applyBorder="1" applyAlignment="1">
      <alignment horizontal="center" vertical="center"/>
    </xf>
    <xf numFmtId="0" fontId="54" fillId="34" borderId="21" xfId="0" applyFont="1" applyFill="1" applyBorder="1" applyAlignment="1">
      <alignment horizontal="center" wrapText="1"/>
    </xf>
    <xf numFmtId="0" fontId="54" fillId="34" borderId="22" xfId="0" applyFont="1" applyFill="1" applyBorder="1" applyAlignment="1">
      <alignment horizontal="center" vertical="center"/>
    </xf>
    <xf numFmtId="0" fontId="54" fillId="34" borderId="23" xfId="0" applyFont="1" applyFill="1" applyBorder="1" applyAlignment="1">
      <alignment horizontal="center" vertical="center"/>
    </xf>
    <xf numFmtId="0" fontId="54" fillId="34" borderId="24" xfId="0" applyFont="1" applyFill="1" applyBorder="1" applyAlignment="1">
      <alignment horizontal="center" vertical="center"/>
    </xf>
    <xf numFmtId="0" fontId="54" fillId="34" borderId="25" xfId="0" applyFont="1" applyFill="1" applyBorder="1" applyAlignment="1">
      <alignment horizontal="center" wrapText="1"/>
    </xf>
    <xf numFmtId="0" fontId="54" fillId="34" borderId="26" xfId="0" applyFont="1" applyFill="1" applyBorder="1" applyAlignment="1">
      <alignment horizontal="center"/>
    </xf>
    <xf numFmtId="0" fontId="54" fillId="34" borderId="27" xfId="0" applyFont="1" applyFill="1" applyBorder="1" applyAlignment="1">
      <alignment horizontal="center"/>
    </xf>
    <xf numFmtId="0" fontId="54" fillId="34" borderId="28" xfId="0" applyFont="1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2" fontId="0" fillId="25" borderId="31" xfId="0" applyNumberFormat="1" applyFill="1" applyBorder="1" applyAlignment="1">
      <alignment horizontal="center"/>
    </xf>
    <xf numFmtId="2" fontId="0" fillId="25" borderId="28" xfId="0" applyNumberFormat="1" applyFill="1" applyBorder="1" applyAlignment="1">
      <alignment horizontal="center"/>
    </xf>
    <xf numFmtId="2" fontId="0" fillId="4" borderId="22" xfId="0" applyNumberFormat="1" applyFill="1" applyBorder="1" applyAlignment="1">
      <alignment horizontal="center"/>
    </xf>
    <xf numFmtId="2" fontId="0" fillId="4" borderId="23" xfId="0" applyNumberFormat="1" applyFill="1" applyBorder="1" applyAlignment="1">
      <alignment horizontal="center"/>
    </xf>
    <xf numFmtId="2" fontId="0" fillId="4" borderId="24" xfId="0" applyNumberFormat="1" applyFill="1" applyBorder="1" applyAlignment="1">
      <alignment horizontal="center"/>
    </xf>
    <xf numFmtId="2" fontId="0" fillId="4" borderId="32" xfId="0" applyNumberFormat="1" applyFill="1" applyBorder="1" applyAlignment="1">
      <alignment horizontal="center"/>
    </xf>
    <xf numFmtId="2" fontId="0" fillId="4" borderId="33" xfId="0" applyNumberFormat="1" applyFill="1" applyBorder="1" applyAlignment="1">
      <alignment horizontal="center"/>
    </xf>
    <xf numFmtId="2" fontId="0" fillId="4" borderId="31" xfId="0" applyNumberFormat="1" applyFill="1" applyBorder="1" applyAlignment="1">
      <alignment horizontal="center"/>
    </xf>
    <xf numFmtId="2" fontId="0" fillId="4" borderId="26" xfId="0" applyNumberFormat="1" applyFill="1" applyBorder="1" applyAlignment="1">
      <alignment horizontal="center"/>
    </xf>
    <xf numFmtId="2" fontId="0" fillId="4" borderId="27" xfId="0" applyNumberFormat="1" applyFill="1" applyBorder="1" applyAlignment="1">
      <alignment horizontal="center"/>
    </xf>
    <xf numFmtId="2" fontId="0" fillId="4" borderId="28" xfId="0" applyNumberFormat="1" applyFill="1" applyBorder="1" applyAlignment="1">
      <alignment horizontal="center"/>
    </xf>
    <xf numFmtId="0" fontId="56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4" borderId="31" xfId="0" applyNumberFormat="1" applyFont="1" applyFill="1" applyBorder="1" applyAlignment="1">
      <alignment horizontal="center" vertical="center" wrapText="1"/>
    </xf>
    <xf numFmtId="1" fontId="2" fillId="33" borderId="28" xfId="0" applyNumberFormat="1" applyFont="1" applyFill="1" applyBorder="1" applyAlignment="1">
      <alignment horizontal="center" vertical="center" wrapText="1"/>
    </xf>
    <xf numFmtId="0" fontId="14" fillId="36" borderId="34" xfId="0" applyFont="1" applyFill="1" applyBorder="1" applyAlignment="1">
      <alignment horizontal="center" vertical="center" wrapText="1"/>
    </xf>
    <xf numFmtId="0" fontId="14" fillId="36" borderId="35" xfId="0" applyFont="1" applyFill="1" applyBorder="1" applyAlignment="1">
      <alignment horizontal="center" vertical="center" wrapText="1"/>
    </xf>
    <xf numFmtId="0" fontId="14" fillId="36" borderId="36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vertical="center" wrapText="1"/>
    </xf>
    <xf numFmtId="0" fontId="2" fillId="34" borderId="22" xfId="0" applyFont="1" applyFill="1" applyBorder="1" applyAlignment="1">
      <alignment vertical="center" wrapText="1"/>
    </xf>
    <xf numFmtId="0" fontId="2" fillId="34" borderId="38" xfId="0" applyFont="1" applyFill="1" applyBorder="1" applyAlignment="1">
      <alignment vertical="center" wrapText="1"/>
    </xf>
    <xf numFmtId="0" fontId="2" fillId="34" borderId="32" xfId="0" applyFont="1" applyFill="1" applyBorder="1" applyAlignment="1">
      <alignment vertical="center" wrapText="1"/>
    </xf>
    <xf numFmtId="0" fontId="2" fillId="34" borderId="39" xfId="0" applyFont="1" applyFill="1" applyBorder="1" applyAlignment="1">
      <alignment vertical="center" wrapText="1"/>
    </xf>
    <xf numFmtId="0" fontId="2" fillId="34" borderId="33" xfId="0" applyFont="1" applyFill="1" applyBorder="1" applyAlignment="1">
      <alignment vertical="center" wrapText="1"/>
    </xf>
    <xf numFmtId="0" fontId="2" fillId="34" borderId="40" xfId="0" applyFont="1" applyFill="1" applyBorder="1" applyAlignment="1">
      <alignment horizontal="left" vertical="center" wrapText="1"/>
    </xf>
    <xf numFmtId="0" fontId="2" fillId="34" borderId="26" xfId="0" applyFont="1" applyFill="1" applyBorder="1" applyAlignment="1">
      <alignment horizontal="left" vertical="center" wrapText="1"/>
    </xf>
    <xf numFmtId="0" fontId="2" fillId="35" borderId="24" xfId="0" applyFont="1" applyFill="1" applyBorder="1" applyAlignment="1">
      <alignment horizontal="center" vertical="center" wrapText="1"/>
    </xf>
    <xf numFmtId="2" fontId="2" fillId="35" borderId="31" xfId="0" applyNumberFormat="1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1" fontId="0" fillId="35" borderId="41" xfId="0" applyNumberFormat="1" applyFill="1" applyBorder="1" applyAlignment="1">
      <alignment horizontal="center"/>
    </xf>
    <xf numFmtId="2" fontId="0" fillId="35" borderId="23" xfId="0" applyNumberFormat="1" applyFill="1" applyBorder="1" applyAlignment="1">
      <alignment horizontal="center"/>
    </xf>
    <xf numFmtId="1" fontId="0" fillId="35" borderId="39" xfId="0" applyNumberFormat="1" applyFill="1" applyBorder="1" applyAlignment="1">
      <alignment horizontal="center"/>
    </xf>
    <xf numFmtId="2" fontId="0" fillId="35" borderId="33" xfId="0" applyNumberFormat="1" applyFill="1" applyBorder="1" applyAlignment="1">
      <alignment horizontal="center"/>
    </xf>
    <xf numFmtId="1" fontId="0" fillId="35" borderId="42" xfId="0" applyNumberFormat="1" applyFill="1" applyBorder="1" applyAlignment="1">
      <alignment horizontal="center"/>
    </xf>
    <xf numFmtId="2" fontId="0" fillId="35" borderId="27" xfId="0" applyNumberFormat="1" applyFill="1" applyBorder="1" applyAlignment="1">
      <alignment horizontal="center"/>
    </xf>
    <xf numFmtId="2" fontId="0" fillId="4" borderId="43" xfId="0" applyNumberFormat="1" applyFill="1" applyBorder="1" applyAlignment="1">
      <alignment horizontal="center"/>
    </xf>
    <xf numFmtId="2" fontId="0" fillId="4" borderId="44" xfId="0" applyNumberFormat="1" applyFill="1" applyBorder="1" applyAlignment="1">
      <alignment horizontal="center"/>
    </xf>
    <xf numFmtId="2" fontId="0" fillId="4" borderId="45" xfId="0" applyNumberFormat="1" applyFill="1" applyBorder="1" applyAlignment="1">
      <alignment horizontal="center"/>
    </xf>
    <xf numFmtId="2" fontId="0" fillId="25" borderId="46" xfId="0" applyNumberFormat="1" applyFill="1" applyBorder="1" applyAlignment="1">
      <alignment horizontal="center" vertical="center"/>
    </xf>
    <xf numFmtId="2" fontId="0" fillId="25" borderId="47" xfId="0" applyNumberFormat="1" applyFill="1" applyBorder="1" applyAlignment="1">
      <alignment horizontal="center"/>
    </xf>
    <xf numFmtId="2" fontId="0" fillId="25" borderId="39" xfId="0" applyNumberFormat="1" applyFill="1" applyBorder="1" applyAlignment="1">
      <alignment horizontal="center"/>
    </xf>
    <xf numFmtId="2" fontId="0" fillId="25" borderId="42" xfId="0" applyNumberFormat="1" applyFill="1" applyBorder="1" applyAlignment="1">
      <alignment horizontal="center"/>
    </xf>
    <xf numFmtId="0" fontId="0" fillId="34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25"/>
          <c:y val="0.08175"/>
          <c:w val="0.88075"/>
          <c:h val="0.739"/>
        </c:manualLayout>
      </c:layout>
      <c:scatterChart>
        <c:scatterStyle val="smoothMarker"/>
        <c:varyColors val="0"/>
        <c:ser>
          <c:idx val="1"/>
          <c:order val="0"/>
          <c:tx>
            <c:v>T2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'Datos partida'!$B$28:$B$63</c:f>
              <c:numCache/>
            </c:numRef>
          </c:xVal>
          <c:yVal>
            <c:numRef>
              <c:f>'Datos partida'!$C$28:$C$63</c:f>
              <c:numCache/>
            </c:numRef>
          </c:yVal>
          <c:smooth val="1"/>
        </c:ser>
        <c:ser>
          <c:idx val="0"/>
          <c:order val="1"/>
          <c:tx>
            <c:v>T5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'Datos partida'!$B$28:$B$63</c:f>
              <c:numCache/>
            </c:numRef>
          </c:xVal>
          <c:yVal>
            <c:numRef>
              <c:f>'Datos partida'!$D$28:$D$63</c:f>
              <c:numCache/>
            </c:numRef>
          </c:yVal>
          <c:smooth val="1"/>
        </c:ser>
        <c:ser>
          <c:idx val="2"/>
          <c:order val="2"/>
          <c:tx>
            <c:v>T10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'Datos partida'!$B$28:$B$63</c:f>
              <c:numCache/>
            </c:numRef>
          </c:xVal>
          <c:yVal>
            <c:numRef>
              <c:f>'Datos partida'!$E$28:$E$63</c:f>
              <c:numCache/>
            </c:numRef>
          </c:yVal>
          <c:smooth val="1"/>
        </c:ser>
        <c:ser>
          <c:idx val="3"/>
          <c:order val="3"/>
          <c:tx>
            <c:v>T25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'Datos partida'!$B$28:$B$63</c:f>
              <c:numCache/>
            </c:numRef>
          </c:xVal>
          <c:yVal>
            <c:numRef>
              <c:f>'Datos partida'!$F$28:$F$63</c:f>
              <c:numCache/>
            </c:numRef>
          </c:yVal>
          <c:smooth val="1"/>
        </c:ser>
        <c:ser>
          <c:idx val="4"/>
          <c:order val="4"/>
          <c:tx>
            <c:v>T50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'Datos partida'!$B$28:$B$63</c:f>
              <c:numCache/>
            </c:numRef>
          </c:xVal>
          <c:yVal>
            <c:numRef>
              <c:f>'Datos partida'!$G$28:$G$63</c:f>
              <c:numCache/>
            </c:numRef>
          </c:yVal>
          <c:smooth val="1"/>
        </c:ser>
        <c:ser>
          <c:idx val="5"/>
          <c:order val="5"/>
          <c:tx>
            <c:v>T100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'Datos partida'!$B$28:$B$63</c:f>
              <c:numCache/>
            </c:numRef>
          </c:xVal>
          <c:yVal>
            <c:numRef>
              <c:f>'Datos partida'!$H$28:$H$63</c:f>
              <c:numCache/>
            </c:numRef>
          </c:yVal>
          <c:smooth val="1"/>
        </c:ser>
        <c:ser>
          <c:idx val="6"/>
          <c:order val="6"/>
          <c:tx>
            <c:v>T500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'Datos partida'!$B$28:$B$63</c:f>
              <c:numCache/>
            </c:numRef>
          </c:xVal>
          <c:yVal>
            <c:numRef>
              <c:f>'Datos partida'!$I$28:$I$63</c:f>
              <c:numCache/>
            </c:numRef>
          </c:yVal>
          <c:smooth val="1"/>
        </c:ser>
        <c:axId val="43575801"/>
        <c:axId val="56637890"/>
      </c:scatterChart>
      <c:valAx>
        <c:axId val="43575801"/>
        <c:scaling>
          <c:orientation val="minMax"/>
          <c:max val="1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TIEMPO DE DURACION (min)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1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37890"/>
        <c:crosses val="autoZero"/>
        <c:crossBetween val="midCat"/>
        <c:dispUnits/>
        <c:majorUnit val="5"/>
      </c:valAx>
      <c:valAx>
        <c:axId val="56637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INTENSIDAD (mm/h)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3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75801"/>
        <c:crosses val="autoZero"/>
        <c:crossBetween val="midCat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Distribución intensidades precipitación T10</a:t>
            </a:r>
          </a:p>
        </c:rich>
      </c:tx>
      <c:layout>
        <c:manualLayout>
          <c:xMode val="factor"/>
          <c:yMode val="factor"/>
          <c:x val="-0.001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8275"/>
          <c:w val="0.9775"/>
          <c:h val="0.83725"/>
        </c:manualLayout>
      </c:layout>
      <c:barChart>
        <c:barDir val="col"/>
        <c:grouping val="clustered"/>
        <c:varyColors val="0"/>
        <c:ser>
          <c:idx val="1"/>
          <c:order val="0"/>
          <c:tx>
            <c:v>mm/h de precipitación por instante tiempo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'Hietograma T=10años'!$B$8:$B$43</c:f>
              <c:numCache/>
            </c:numRef>
          </c:cat>
          <c:val>
            <c:numRef>
              <c:f>'Hietograma T=10años'!$H$8:$H$43</c:f>
              <c:numCache/>
            </c:numRef>
          </c:val>
        </c:ser>
        <c:overlap val="-27"/>
        <c:gapWidth val="219"/>
        <c:axId val="38327075"/>
        <c:axId val="9399356"/>
      </c:barChart>
      <c:catAx>
        <c:axId val="383270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399356"/>
        <c:crosses val="autoZero"/>
        <c:auto val="1"/>
        <c:lblOffset val="100"/>
        <c:tickLblSkip val="1"/>
        <c:noMultiLvlLbl val="0"/>
      </c:catAx>
      <c:valAx>
        <c:axId val="93993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3270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1"/>
          <c:y val="0.93325"/>
          <c:w val="0.4527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Hietograma precipitación T25</a:t>
            </a:r>
          </a:p>
        </c:rich>
      </c:tx>
      <c:layout>
        <c:manualLayout>
          <c:xMode val="factor"/>
          <c:yMode val="factor"/>
          <c:x val="-0.003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86"/>
          <c:w val="0.97725"/>
          <c:h val="0.83175"/>
        </c:manualLayout>
      </c:layout>
      <c:barChart>
        <c:barDir val="col"/>
        <c:grouping val="stacked"/>
        <c:varyColors val="0"/>
        <c:ser>
          <c:idx val="0"/>
          <c:order val="0"/>
          <c:tx>
            <c:v>mm de precipitación por instante tiempo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'Hietograma T=25años'!$B$8:$B$43</c:f>
              <c:numCache/>
            </c:numRef>
          </c:cat>
          <c:val>
            <c:numRef>
              <c:f>'Hietograma T=25años'!$G$8:$G$43</c:f>
              <c:numCache/>
            </c:numRef>
          </c:val>
        </c:ser>
        <c:overlap val="100"/>
        <c:axId val="17485341"/>
        <c:axId val="23150342"/>
      </c:barChart>
      <c:catAx>
        <c:axId val="174853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150342"/>
        <c:crosses val="autoZero"/>
        <c:auto val="1"/>
        <c:lblOffset val="100"/>
        <c:tickLblSkip val="1"/>
        <c:noMultiLvlLbl val="0"/>
      </c:catAx>
      <c:valAx>
        <c:axId val="231503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4853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275"/>
          <c:y val="0.9305"/>
          <c:w val="0.431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Curva IDF T25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275"/>
          <c:w val="0.9645"/>
          <c:h val="0.76425"/>
        </c:manualLayout>
      </c:layout>
      <c:lineChart>
        <c:grouping val="standard"/>
        <c:varyColors val="0"/>
        <c:ser>
          <c:idx val="1"/>
          <c:order val="0"/>
          <c:tx>
            <c:v>Curva IDF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cat>
            <c:numRef>
              <c:f>'Hietograma T=25años'!$B$8:$B$43</c:f>
              <c:numCache/>
            </c:numRef>
          </c:cat>
          <c:val>
            <c:numRef>
              <c:f>'Hietograma T=25años'!$C$8:$C$43</c:f>
              <c:numCache/>
            </c:numRef>
          </c:val>
          <c:smooth val="1"/>
        </c:ser>
        <c:marker val="1"/>
        <c:axId val="7026487"/>
        <c:axId val="63238384"/>
      </c:lineChart>
      <c:catAx>
        <c:axId val="70264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238384"/>
        <c:crosses val="autoZero"/>
        <c:auto val="1"/>
        <c:lblOffset val="100"/>
        <c:tickLblSkip val="2"/>
        <c:noMultiLvlLbl val="0"/>
      </c:catAx>
      <c:valAx>
        <c:axId val="632383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0264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7"/>
          <c:y val="0.897"/>
          <c:w val="0.20175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Distribución intensidades precipitación T25</a:t>
            </a:r>
          </a:p>
        </c:rich>
      </c:tx>
      <c:layout>
        <c:manualLayout>
          <c:xMode val="factor"/>
          <c:yMode val="factor"/>
          <c:x val="-0.001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8275"/>
          <c:w val="0.9775"/>
          <c:h val="0.83725"/>
        </c:manualLayout>
      </c:layout>
      <c:barChart>
        <c:barDir val="col"/>
        <c:grouping val="clustered"/>
        <c:varyColors val="0"/>
        <c:ser>
          <c:idx val="1"/>
          <c:order val="0"/>
          <c:tx>
            <c:v>mm/h de precipitación por instante tiempo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'Hietograma T=25años'!$B$8:$B$43</c:f>
              <c:numCache/>
            </c:numRef>
          </c:cat>
          <c:val>
            <c:numRef>
              <c:f>'Hietograma T=25años'!$H$8:$H$43</c:f>
              <c:numCache/>
            </c:numRef>
          </c:val>
        </c:ser>
        <c:overlap val="-27"/>
        <c:gapWidth val="219"/>
        <c:axId val="32274545"/>
        <c:axId val="22035450"/>
      </c:barChart>
      <c:catAx>
        <c:axId val="322745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035450"/>
        <c:crosses val="autoZero"/>
        <c:auto val="1"/>
        <c:lblOffset val="100"/>
        <c:tickLblSkip val="1"/>
        <c:noMultiLvlLbl val="0"/>
      </c:catAx>
      <c:valAx>
        <c:axId val="220354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2745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1"/>
          <c:y val="0.93325"/>
          <c:w val="0.4527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Hietograma precipitación T50</a:t>
            </a:r>
          </a:p>
        </c:rich>
      </c:tx>
      <c:layout>
        <c:manualLayout>
          <c:xMode val="factor"/>
          <c:yMode val="factor"/>
          <c:x val="-0.003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86"/>
          <c:w val="0.97725"/>
          <c:h val="0.83175"/>
        </c:manualLayout>
      </c:layout>
      <c:barChart>
        <c:barDir val="col"/>
        <c:grouping val="stacked"/>
        <c:varyColors val="0"/>
        <c:ser>
          <c:idx val="0"/>
          <c:order val="0"/>
          <c:tx>
            <c:v>mm de precipitación por instante tiempo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'Hietograma T=50años'!$B$8:$B$43</c:f>
              <c:numCache/>
            </c:numRef>
          </c:cat>
          <c:val>
            <c:numRef>
              <c:f>'Hietograma T=50años'!$G$8:$G$43</c:f>
              <c:numCache/>
            </c:numRef>
          </c:val>
        </c:ser>
        <c:overlap val="100"/>
        <c:axId val="64101323"/>
        <c:axId val="40040996"/>
      </c:barChart>
      <c:catAx>
        <c:axId val="641013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040996"/>
        <c:crosses val="autoZero"/>
        <c:auto val="1"/>
        <c:lblOffset val="100"/>
        <c:tickLblSkip val="1"/>
        <c:noMultiLvlLbl val="0"/>
      </c:catAx>
      <c:valAx>
        <c:axId val="400409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1013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275"/>
          <c:y val="0.9305"/>
          <c:w val="0.431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Curva IDF T50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275"/>
          <c:w val="0.9645"/>
          <c:h val="0.76425"/>
        </c:manualLayout>
      </c:layout>
      <c:lineChart>
        <c:grouping val="standard"/>
        <c:varyColors val="0"/>
        <c:ser>
          <c:idx val="1"/>
          <c:order val="0"/>
          <c:tx>
            <c:v>Curva IDF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cat>
            <c:numRef>
              <c:f>'Hietograma T=50años'!$B$8:$B$43</c:f>
              <c:numCache/>
            </c:numRef>
          </c:cat>
          <c:val>
            <c:numRef>
              <c:f>'Hietograma T=50años'!$C$8:$C$43</c:f>
              <c:numCache/>
            </c:numRef>
          </c:val>
          <c:smooth val="1"/>
        </c:ser>
        <c:marker val="1"/>
        <c:axId val="24824645"/>
        <c:axId val="22095214"/>
      </c:lineChart>
      <c:catAx>
        <c:axId val="248246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095214"/>
        <c:crosses val="autoZero"/>
        <c:auto val="1"/>
        <c:lblOffset val="100"/>
        <c:tickLblSkip val="2"/>
        <c:noMultiLvlLbl val="0"/>
      </c:catAx>
      <c:valAx>
        <c:axId val="220952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8246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7"/>
          <c:y val="0.897"/>
          <c:w val="0.20175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Distribución intensidades precipitación T50</a:t>
            </a:r>
          </a:p>
        </c:rich>
      </c:tx>
      <c:layout>
        <c:manualLayout>
          <c:xMode val="factor"/>
          <c:yMode val="factor"/>
          <c:x val="-0.001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8275"/>
          <c:w val="0.9775"/>
          <c:h val="0.83725"/>
        </c:manualLayout>
      </c:layout>
      <c:barChart>
        <c:barDir val="col"/>
        <c:grouping val="clustered"/>
        <c:varyColors val="0"/>
        <c:ser>
          <c:idx val="1"/>
          <c:order val="0"/>
          <c:tx>
            <c:v>mm/h de precipitación por instante tiempo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'Hietograma T=50años'!$B$8:$B$43</c:f>
              <c:numCache/>
            </c:numRef>
          </c:cat>
          <c:val>
            <c:numRef>
              <c:f>'Hietograma T=50años'!$H$8:$H$43</c:f>
              <c:numCache/>
            </c:numRef>
          </c:val>
        </c:ser>
        <c:overlap val="-27"/>
        <c:gapWidth val="219"/>
        <c:axId val="64639199"/>
        <c:axId val="44881880"/>
      </c:barChart>
      <c:catAx>
        <c:axId val="646391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881880"/>
        <c:crosses val="autoZero"/>
        <c:auto val="1"/>
        <c:lblOffset val="100"/>
        <c:tickLblSkip val="1"/>
        <c:noMultiLvlLbl val="0"/>
      </c:catAx>
      <c:valAx>
        <c:axId val="448818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6391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1"/>
          <c:y val="0.93325"/>
          <c:w val="0.4527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Hietograma precipitación T100</a:t>
            </a:r>
          </a:p>
        </c:rich>
      </c:tx>
      <c:layout>
        <c:manualLayout>
          <c:xMode val="factor"/>
          <c:yMode val="factor"/>
          <c:x val="-0.003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86"/>
          <c:w val="0.97725"/>
          <c:h val="0.83175"/>
        </c:manualLayout>
      </c:layout>
      <c:barChart>
        <c:barDir val="col"/>
        <c:grouping val="stacked"/>
        <c:varyColors val="0"/>
        <c:ser>
          <c:idx val="0"/>
          <c:order val="0"/>
          <c:tx>
            <c:v>mm de precipitación por instante tiempo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'Hietograma T=100años'!$B$8:$B$43</c:f>
              <c:numCache/>
            </c:numRef>
          </c:cat>
          <c:val>
            <c:numRef>
              <c:f>'Hietograma T=100años'!$G$8:$G$43</c:f>
              <c:numCache/>
            </c:numRef>
          </c:val>
        </c:ser>
        <c:overlap val="100"/>
        <c:axId val="1283737"/>
        <c:axId val="11553634"/>
      </c:barChart>
      <c:catAx>
        <c:axId val="12837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553634"/>
        <c:crosses val="autoZero"/>
        <c:auto val="1"/>
        <c:lblOffset val="100"/>
        <c:tickLblSkip val="1"/>
        <c:noMultiLvlLbl val="0"/>
      </c:catAx>
      <c:valAx>
        <c:axId val="115536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837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275"/>
          <c:y val="0.9305"/>
          <c:w val="0.431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Curva IDF T100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275"/>
          <c:w val="0.9645"/>
          <c:h val="0.76425"/>
        </c:manualLayout>
      </c:layout>
      <c:lineChart>
        <c:grouping val="standard"/>
        <c:varyColors val="0"/>
        <c:ser>
          <c:idx val="1"/>
          <c:order val="0"/>
          <c:tx>
            <c:v>Curva IDF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cat>
            <c:numRef>
              <c:f>'Hietograma T=100años'!$B$8:$B$43</c:f>
              <c:numCache/>
            </c:numRef>
          </c:cat>
          <c:val>
            <c:numRef>
              <c:f>'Hietograma T=100años'!$C$8:$C$43</c:f>
              <c:numCache/>
            </c:numRef>
          </c:val>
          <c:smooth val="1"/>
        </c:ser>
        <c:marker val="1"/>
        <c:axId val="36873843"/>
        <c:axId val="63429132"/>
      </c:lineChart>
      <c:catAx>
        <c:axId val="368738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429132"/>
        <c:crosses val="autoZero"/>
        <c:auto val="1"/>
        <c:lblOffset val="100"/>
        <c:tickLblSkip val="2"/>
        <c:noMultiLvlLbl val="0"/>
      </c:catAx>
      <c:valAx>
        <c:axId val="634291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8738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7"/>
          <c:y val="0.897"/>
          <c:w val="0.20175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Distribución intensidades precipitación T100</a:t>
            </a:r>
          </a:p>
        </c:rich>
      </c:tx>
      <c:layout>
        <c:manualLayout>
          <c:xMode val="factor"/>
          <c:yMode val="factor"/>
          <c:x val="-0.003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8275"/>
          <c:w val="0.9775"/>
          <c:h val="0.83725"/>
        </c:manualLayout>
      </c:layout>
      <c:barChart>
        <c:barDir val="col"/>
        <c:grouping val="clustered"/>
        <c:varyColors val="0"/>
        <c:ser>
          <c:idx val="1"/>
          <c:order val="0"/>
          <c:tx>
            <c:v>mm/h de precipitación por instante tiempo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'Hietograma T=100años'!$B$8:$B$43</c:f>
              <c:numCache/>
            </c:numRef>
          </c:cat>
          <c:val>
            <c:numRef>
              <c:f>'Hietograma T=100años'!$H$8:$H$43</c:f>
              <c:numCache/>
            </c:numRef>
          </c:val>
        </c:ser>
        <c:overlap val="-27"/>
        <c:gapWidth val="219"/>
        <c:axId val="33991277"/>
        <c:axId val="37486038"/>
      </c:barChart>
      <c:catAx>
        <c:axId val="339912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486038"/>
        <c:crosses val="autoZero"/>
        <c:auto val="1"/>
        <c:lblOffset val="100"/>
        <c:tickLblSkip val="1"/>
        <c:noMultiLvlLbl val="0"/>
      </c:catAx>
      <c:valAx>
        <c:axId val="374860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9912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1"/>
          <c:y val="0.93325"/>
          <c:w val="0.4527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Hietograma precipitación T2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86"/>
          <c:w val="0.97725"/>
          <c:h val="0.83175"/>
        </c:manualLayout>
      </c:layout>
      <c:barChart>
        <c:barDir val="col"/>
        <c:grouping val="stacked"/>
        <c:varyColors val="0"/>
        <c:ser>
          <c:idx val="0"/>
          <c:order val="0"/>
          <c:tx>
            <c:v>mm de precipitación por instante tiempo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'Hietograma T=2años'!$B$8:$B$43</c:f>
              <c:numCache/>
            </c:numRef>
          </c:cat>
          <c:val>
            <c:numRef>
              <c:f>'Hietograma T=2años'!$G$8:$G$43</c:f>
              <c:numCache/>
            </c:numRef>
          </c:val>
        </c:ser>
        <c:overlap val="100"/>
        <c:axId val="39978963"/>
        <c:axId val="24266348"/>
      </c:barChart>
      <c:catAx>
        <c:axId val="399789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266348"/>
        <c:crosses val="autoZero"/>
        <c:auto val="1"/>
        <c:lblOffset val="100"/>
        <c:tickLblSkip val="1"/>
        <c:noMultiLvlLbl val="0"/>
      </c:catAx>
      <c:valAx>
        <c:axId val="242663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9789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275"/>
          <c:y val="0.9305"/>
          <c:w val="0.431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Hietograma precipitación T500</a:t>
            </a:r>
          </a:p>
        </c:rich>
      </c:tx>
      <c:layout>
        <c:manualLayout>
          <c:xMode val="factor"/>
          <c:yMode val="factor"/>
          <c:x val="-0.003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86"/>
          <c:w val="0.97725"/>
          <c:h val="0.83175"/>
        </c:manualLayout>
      </c:layout>
      <c:barChart>
        <c:barDir val="col"/>
        <c:grouping val="stacked"/>
        <c:varyColors val="0"/>
        <c:ser>
          <c:idx val="0"/>
          <c:order val="0"/>
          <c:tx>
            <c:v>mm de precipitación por instante tiempo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'Hietograma T=500años'!$B$8:$B$43</c:f>
              <c:numCache/>
            </c:numRef>
          </c:cat>
          <c:val>
            <c:numRef>
              <c:f>'Hietograma T=500años'!$G$8:$G$43</c:f>
              <c:numCache/>
            </c:numRef>
          </c:val>
        </c:ser>
        <c:overlap val="100"/>
        <c:axId val="1830023"/>
        <c:axId val="16470208"/>
      </c:barChart>
      <c:catAx>
        <c:axId val="18300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470208"/>
        <c:crosses val="autoZero"/>
        <c:auto val="1"/>
        <c:lblOffset val="100"/>
        <c:tickLblSkip val="1"/>
        <c:noMultiLvlLbl val="0"/>
      </c:catAx>
      <c:valAx>
        <c:axId val="164702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300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275"/>
          <c:y val="0.9305"/>
          <c:w val="0.431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Curva IDF T500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275"/>
          <c:w val="0.9645"/>
          <c:h val="0.76425"/>
        </c:manualLayout>
      </c:layout>
      <c:lineChart>
        <c:grouping val="standard"/>
        <c:varyColors val="0"/>
        <c:ser>
          <c:idx val="1"/>
          <c:order val="0"/>
          <c:tx>
            <c:v>Curva IDF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cat>
            <c:numRef>
              <c:f>'Hietograma T=500años'!$B$8:$B$43</c:f>
              <c:numCache/>
            </c:numRef>
          </c:cat>
          <c:val>
            <c:numRef>
              <c:f>'Hietograma T=500años'!$C$8:$C$43</c:f>
              <c:numCache/>
            </c:numRef>
          </c:val>
          <c:smooth val="1"/>
        </c:ser>
        <c:marker val="1"/>
        <c:axId val="14014145"/>
        <c:axId val="59018442"/>
      </c:lineChart>
      <c:catAx>
        <c:axId val="140141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018442"/>
        <c:crosses val="autoZero"/>
        <c:auto val="1"/>
        <c:lblOffset val="100"/>
        <c:tickLblSkip val="2"/>
        <c:noMultiLvlLbl val="0"/>
      </c:catAx>
      <c:valAx>
        <c:axId val="590184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0141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7"/>
          <c:y val="0.897"/>
          <c:w val="0.20175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Distribución intensidades precipitación T500</a:t>
            </a:r>
          </a:p>
        </c:rich>
      </c:tx>
      <c:layout>
        <c:manualLayout>
          <c:xMode val="factor"/>
          <c:yMode val="factor"/>
          <c:x val="-0.003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8275"/>
          <c:w val="0.9775"/>
          <c:h val="0.83725"/>
        </c:manualLayout>
      </c:layout>
      <c:barChart>
        <c:barDir val="col"/>
        <c:grouping val="clustered"/>
        <c:varyColors val="0"/>
        <c:ser>
          <c:idx val="1"/>
          <c:order val="0"/>
          <c:tx>
            <c:v>mm/h de precipitación por instante tiempo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'Hietograma T=500años'!$B$8:$B$43</c:f>
              <c:numCache/>
            </c:numRef>
          </c:cat>
          <c:val>
            <c:numRef>
              <c:f>'Hietograma T=500años'!$H$8:$H$43</c:f>
              <c:numCache/>
            </c:numRef>
          </c:val>
        </c:ser>
        <c:overlap val="-27"/>
        <c:gapWidth val="219"/>
        <c:axId val="61403931"/>
        <c:axId val="15764468"/>
      </c:barChart>
      <c:catAx>
        <c:axId val="614039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764468"/>
        <c:crosses val="autoZero"/>
        <c:auto val="1"/>
        <c:lblOffset val="100"/>
        <c:tickLblSkip val="1"/>
        <c:noMultiLvlLbl val="0"/>
      </c:catAx>
      <c:valAx>
        <c:axId val="157644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4039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1"/>
          <c:y val="0.93325"/>
          <c:w val="0.4527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5"/>
          <c:y val="0.1275"/>
          <c:w val="0.96475"/>
          <c:h val="0.76425"/>
        </c:manualLayout>
      </c:layout>
      <c:lineChart>
        <c:grouping val="standard"/>
        <c:varyColors val="0"/>
        <c:ser>
          <c:idx val="1"/>
          <c:order val="0"/>
          <c:tx>
            <c:v>Curva IDF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cat>
            <c:numRef>
              <c:f>'Hietograma T=2años'!$B$8:$B$43</c:f>
              <c:numCache/>
            </c:numRef>
          </c:cat>
          <c:val>
            <c:numRef>
              <c:f>'Hietograma T=2años'!$C$8:$C$43</c:f>
              <c:numCache/>
            </c:numRef>
          </c:val>
          <c:smooth val="1"/>
        </c:ser>
        <c:marker val="1"/>
        <c:axId val="17070541"/>
        <c:axId val="19417142"/>
      </c:lineChart>
      <c:catAx>
        <c:axId val="170705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417142"/>
        <c:crosses val="autoZero"/>
        <c:auto val="1"/>
        <c:lblOffset val="100"/>
        <c:tickLblSkip val="2"/>
        <c:noMultiLvlLbl val="0"/>
      </c:catAx>
      <c:valAx>
        <c:axId val="194171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0705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7"/>
          <c:y val="0.897"/>
          <c:w val="0.20175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Distribución intensidades precipitación T5</a:t>
            </a:r>
          </a:p>
        </c:rich>
      </c:tx>
      <c:layout>
        <c:manualLayout>
          <c:xMode val="factor"/>
          <c:yMode val="factor"/>
          <c:x val="-0.001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8275"/>
          <c:w val="0.9775"/>
          <c:h val="0.83725"/>
        </c:manualLayout>
      </c:layout>
      <c:barChart>
        <c:barDir val="col"/>
        <c:grouping val="clustered"/>
        <c:varyColors val="0"/>
        <c:ser>
          <c:idx val="1"/>
          <c:order val="0"/>
          <c:tx>
            <c:v>mm/h de precipitación por instante tiempo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'Hietograma T=2años'!$B$8:$B$43</c:f>
              <c:numCache/>
            </c:numRef>
          </c:cat>
          <c:val>
            <c:numRef>
              <c:f>'Hietograma T=2años'!$H$8:$H$43</c:f>
              <c:numCache/>
            </c:numRef>
          </c:val>
        </c:ser>
        <c:overlap val="-27"/>
        <c:gapWidth val="219"/>
        <c:axId val="40536551"/>
        <c:axId val="29284640"/>
      </c:barChart>
      <c:catAx>
        <c:axId val="405365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284640"/>
        <c:crosses val="autoZero"/>
        <c:auto val="1"/>
        <c:lblOffset val="100"/>
        <c:tickLblSkip val="1"/>
        <c:noMultiLvlLbl val="0"/>
      </c:catAx>
      <c:valAx>
        <c:axId val="292846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5365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1"/>
          <c:y val="0.93325"/>
          <c:w val="0.4527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Hietograma precipitación T5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86"/>
          <c:w val="0.97725"/>
          <c:h val="0.83175"/>
        </c:manualLayout>
      </c:layout>
      <c:barChart>
        <c:barDir val="col"/>
        <c:grouping val="stacked"/>
        <c:varyColors val="0"/>
        <c:ser>
          <c:idx val="0"/>
          <c:order val="0"/>
          <c:tx>
            <c:v>mm de precipitación por instante tiempo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'Hietograma T=5años'!$B$8:$B$43</c:f>
              <c:numCache/>
            </c:numRef>
          </c:cat>
          <c:val>
            <c:numRef>
              <c:f>'Hietograma T=5años'!$G$8:$G$43</c:f>
              <c:numCache/>
            </c:numRef>
          </c:val>
        </c:ser>
        <c:overlap val="100"/>
        <c:axId val="62235169"/>
        <c:axId val="23245610"/>
      </c:barChart>
      <c:catAx>
        <c:axId val="622351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245610"/>
        <c:crosses val="autoZero"/>
        <c:auto val="1"/>
        <c:lblOffset val="100"/>
        <c:tickLblSkip val="1"/>
        <c:noMultiLvlLbl val="0"/>
      </c:catAx>
      <c:valAx>
        <c:axId val="232456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2351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275"/>
          <c:y val="0.9305"/>
          <c:w val="0.431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Curva IDF T5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275"/>
          <c:w val="0.9645"/>
          <c:h val="0.76425"/>
        </c:manualLayout>
      </c:layout>
      <c:lineChart>
        <c:grouping val="standard"/>
        <c:varyColors val="0"/>
        <c:ser>
          <c:idx val="1"/>
          <c:order val="0"/>
          <c:tx>
            <c:v>Curva IDF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cat>
            <c:numRef>
              <c:f>'Hietograma T=5años'!$B$8:$B$43</c:f>
              <c:numCache/>
            </c:numRef>
          </c:cat>
          <c:val>
            <c:numRef>
              <c:f>'Hietograma T=5años'!$C$8:$C$43</c:f>
              <c:numCache/>
            </c:numRef>
          </c:val>
          <c:smooth val="1"/>
        </c:ser>
        <c:marker val="1"/>
        <c:axId val="7883899"/>
        <c:axId val="3846228"/>
      </c:lineChart>
      <c:catAx>
        <c:axId val="78838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46228"/>
        <c:crosses val="autoZero"/>
        <c:auto val="1"/>
        <c:lblOffset val="100"/>
        <c:tickLblSkip val="2"/>
        <c:noMultiLvlLbl val="0"/>
      </c:catAx>
      <c:valAx>
        <c:axId val="38462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8838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7"/>
          <c:y val="0.897"/>
          <c:w val="0.20175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Distribución intensidades precipitación T5</a:t>
            </a:r>
          </a:p>
        </c:rich>
      </c:tx>
      <c:layout>
        <c:manualLayout>
          <c:xMode val="factor"/>
          <c:yMode val="factor"/>
          <c:x val="-0.001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8275"/>
          <c:w val="0.9775"/>
          <c:h val="0.83725"/>
        </c:manualLayout>
      </c:layout>
      <c:barChart>
        <c:barDir val="col"/>
        <c:grouping val="clustered"/>
        <c:varyColors val="0"/>
        <c:ser>
          <c:idx val="1"/>
          <c:order val="0"/>
          <c:tx>
            <c:v>mm/h de precipitación por instante tiempo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'Hietograma T=5años'!$B$8:$B$43</c:f>
              <c:numCache/>
            </c:numRef>
          </c:cat>
          <c:val>
            <c:numRef>
              <c:f>'Hietograma T=5años'!$H$8:$H$43</c:f>
              <c:numCache/>
            </c:numRef>
          </c:val>
        </c:ser>
        <c:overlap val="-27"/>
        <c:gapWidth val="219"/>
        <c:axId val="34616053"/>
        <c:axId val="43109022"/>
      </c:barChart>
      <c:catAx>
        <c:axId val="346160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109022"/>
        <c:crosses val="autoZero"/>
        <c:auto val="1"/>
        <c:lblOffset val="100"/>
        <c:tickLblSkip val="1"/>
        <c:noMultiLvlLbl val="0"/>
      </c:catAx>
      <c:valAx>
        <c:axId val="431090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6160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1"/>
          <c:y val="0.93325"/>
          <c:w val="0.4527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Hietograma precipitación T10</a:t>
            </a:r>
          </a:p>
        </c:rich>
      </c:tx>
      <c:layout>
        <c:manualLayout>
          <c:xMode val="factor"/>
          <c:yMode val="factor"/>
          <c:x val="-0.003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86"/>
          <c:w val="0.97725"/>
          <c:h val="0.83175"/>
        </c:manualLayout>
      </c:layout>
      <c:barChart>
        <c:barDir val="col"/>
        <c:grouping val="stacked"/>
        <c:varyColors val="0"/>
        <c:ser>
          <c:idx val="0"/>
          <c:order val="0"/>
          <c:tx>
            <c:v>mm de precipitación por instante tiempo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'Hietograma T=10años'!$B$8:$B$43</c:f>
              <c:numCache/>
            </c:numRef>
          </c:cat>
          <c:val>
            <c:numRef>
              <c:f>'Hietograma T=10años'!$G$8:$G$43</c:f>
              <c:numCache/>
            </c:numRef>
          </c:val>
        </c:ser>
        <c:overlap val="100"/>
        <c:axId val="52436879"/>
        <c:axId val="2169864"/>
      </c:barChart>
      <c:catAx>
        <c:axId val="524368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69864"/>
        <c:crosses val="autoZero"/>
        <c:auto val="1"/>
        <c:lblOffset val="100"/>
        <c:tickLblSkip val="1"/>
        <c:noMultiLvlLbl val="0"/>
      </c:catAx>
      <c:valAx>
        <c:axId val="21698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4368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275"/>
          <c:y val="0.9305"/>
          <c:w val="0.431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Curva IDF T10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275"/>
          <c:w val="0.9645"/>
          <c:h val="0.76425"/>
        </c:manualLayout>
      </c:layout>
      <c:lineChart>
        <c:grouping val="standard"/>
        <c:varyColors val="0"/>
        <c:ser>
          <c:idx val="1"/>
          <c:order val="0"/>
          <c:tx>
            <c:v>Curva IDF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cat>
            <c:numRef>
              <c:f>'Hietograma T=10años'!$B$8:$B$43</c:f>
              <c:numCache/>
            </c:numRef>
          </c:cat>
          <c:val>
            <c:numRef>
              <c:f>'Hietograma T=10años'!$C$8:$C$43</c:f>
              <c:numCache/>
            </c:numRef>
          </c:val>
          <c:smooth val="1"/>
        </c:ser>
        <c:marker val="1"/>
        <c:axId val="19528777"/>
        <c:axId val="41541266"/>
      </c:lineChart>
      <c:catAx>
        <c:axId val="195287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541266"/>
        <c:crosses val="autoZero"/>
        <c:auto val="1"/>
        <c:lblOffset val="100"/>
        <c:tickLblSkip val="2"/>
        <c:noMultiLvlLbl val="0"/>
      </c:catAx>
      <c:valAx>
        <c:axId val="415412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5287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7"/>
          <c:y val="0.897"/>
          <c:w val="0.20175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14</xdr:row>
      <xdr:rowOff>9525</xdr:rowOff>
    </xdr:from>
    <xdr:to>
      <xdr:col>7</xdr:col>
      <xdr:colOff>561975</xdr:colOff>
      <xdr:row>14</xdr:row>
      <xdr:rowOff>9525</xdr:rowOff>
    </xdr:to>
    <xdr:sp>
      <xdr:nvSpPr>
        <xdr:cNvPr id="1" name="Line 13"/>
        <xdr:cNvSpPr>
          <a:spLocks/>
        </xdr:cNvSpPr>
      </xdr:nvSpPr>
      <xdr:spPr>
        <a:xfrm flipV="1">
          <a:off x="3905250" y="2705100"/>
          <a:ext cx="2057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0</xdr:rowOff>
    </xdr:from>
    <xdr:to>
      <xdr:col>18</xdr:col>
      <xdr:colOff>190500</xdr:colOff>
      <xdr:row>11</xdr:row>
      <xdr:rowOff>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06300" y="2105025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</xdr:row>
      <xdr:rowOff>0</xdr:rowOff>
    </xdr:from>
    <xdr:to>
      <xdr:col>22</xdr:col>
      <xdr:colOff>114300</xdr:colOff>
      <xdr:row>40</xdr:row>
      <xdr:rowOff>19050</xdr:rowOff>
    </xdr:to>
    <xdr:graphicFrame>
      <xdr:nvGraphicFramePr>
        <xdr:cNvPr id="3" name="Chart 91"/>
        <xdr:cNvGraphicFramePr/>
      </xdr:nvGraphicFramePr>
      <xdr:xfrm>
        <a:off x="7696200" y="190500"/>
        <a:ext cx="9248775" cy="753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12</xdr:row>
      <xdr:rowOff>114300</xdr:rowOff>
    </xdr:from>
    <xdr:to>
      <xdr:col>15</xdr:col>
      <xdr:colOff>742950</xdr:colOff>
      <xdr:row>32</xdr:row>
      <xdr:rowOff>95250</xdr:rowOff>
    </xdr:to>
    <xdr:graphicFrame>
      <xdr:nvGraphicFramePr>
        <xdr:cNvPr id="1" name="Gráfico 2"/>
        <xdr:cNvGraphicFramePr/>
      </xdr:nvGraphicFramePr>
      <xdr:xfrm>
        <a:off x="8677275" y="2724150"/>
        <a:ext cx="57435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342900</xdr:colOff>
      <xdr:row>0</xdr:row>
      <xdr:rowOff>47625</xdr:rowOff>
    </xdr:from>
    <xdr:to>
      <xdr:col>14</xdr:col>
      <xdr:colOff>342900</xdr:colOff>
      <xdr:row>12</xdr:row>
      <xdr:rowOff>19050</xdr:rowOff>
    </xdr:to>
    <xdr:graphicFrame>
      <xdr:nvGraphicFramePr>
        <xdr:cNvPr id="2" name="Gráfico 1"/>
        <xdr:cNvGraphicFramePr/>
      </xdr:nvGraphicFramePr>
      <xdr:xfrm>
        <a:off x="8686800" y="47625"/>
        <a:ext cx="45720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342900</xdr:colOff>
      <xdr:row>32</xdr:row>
      <xdr:rowOff>180975</xdr:rowOff>
    </xdr:from>
    <xdr:to>
      <xdr:col>15</xdr:col>
      <xdr:colOff>752475</xdr:colOff>
      <xdr:row>53</xdr:row>
      <xdr:rowOff>114300</xdr:rowOff>
    </xdr:to>
    <xdr:graphicFrame>
      <xdr:nvGraphicFramePr>
        <xdr:cNvPr id="3" name="Gráfico 2"/>
        <xdr:cNvGraphicFramePr/>
      </xdr:nvGraphicFramePr>
      <xdr:xfrm>
        <a:off x="8686800" y="6600825"/>
        <a:ext cx="5743575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12</xdr:row>
      <xdr:rowOff>114300</xdr:rowOff>
    </xdr:from>
    <xdr:to>
      <xdr:col>15</xdr:col>
      <xdr:colOff>742950</xdr:colOff>
      <xdr:row>32</xdr:row>
      <xdr:rowOff>95250</xdr:rowOff>
    </xdr:to>
    <xdr:graphicFrame>
      <xdr:nvGraphicFramePr>
        <xdr:cNvPr id="1" name="Gráfico 2"/>
        <xdr:cNvGraphicFramePr/>
      </xdr:nvGraphicFramePr>
      <xdr:xfrm>
        <a:off x="8677275" y="2724150"/>
        <a:ext cx="57435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342900</xdr:colOff>
      <xdr:row>0</xdr:row>
      <xdr:rowOff>47625</xdr:rowOff>
    </xdr:from>
    <xdr:to>
      <xdr:col>14</xdr:col>
      <xdr:colOff>342900</xdr:colOff>
      <xdr:row>12</xdr:row>
      <xdr:rowOff>19050</xdr:rowOff>
    </xdr:to>
    <xdr:graphicFrame>
      <xdr:nvGraphicFramePr>
        <xdr:cNvPr id="2" name="Gráfico 2"/>
        <xdr:cNvGraphicFramePr/>
      </xdr:nvGraphicFramePr>
      <xdr:xfrm>
        <a:off x="8686800" y="47625"/>
        <a:ext cx="45720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342900</xdr:colOff>
      <xdr:row>32</xdr:row>
      <xdr:rowOff>180975</xdr:rowOff>
    </xdr:from>
    <xdr:to>
      <xdr:col>15</xdr:col>
      <xdr:colOff>752475</xdr:colOff>
      <xdr:row>53</xdr:row>
      <xdr:rowOff>114300</xdr:rowOff>
    </xdr:to>
    <xdr:graphicFrame>
      <xdr:nvGraphicFramePr>
        <xdr:cNvPr id="3" name="Gráfico 3"/>
        <xdr:cNvGraphicFramePr/>
      </xdr:nvGraphicFramePr>
      <xdr:xfrm>
        <a:off x="8686800" y="6600825"/>
        <a:ext cx="5743575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12</xdr:row>
      <xdr:rowOff>114300</xdr:rowOff>
    </xdr:from>
    <xdr:to>
      <xdr:col>15</xdr:col>
      <xdr:colOff>742950</xdr:colOff>
      <xdr:row>32</xdr:row>
      <xdr:rowOff>95250</xdr:rowOff>
    </xdr:to>
    <xdr:graphicFrame>
      <xdr:nvGraphicFramePr>
        <xdr:cNvPr id="1" name="Gráfico 2"/>
        <xdr:cNvGraphicFramePr/>
      </xdr:nvGraphicFramePr>
      <xdr:xfrm>
        <a:off x="8677275" y="2724150"/>
        <a:ext cx="57435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342900</xdr:colOff>
      <xdr:row>0</xdr:row>
      <xdr:rowOff>47625</xdr:rowOff>
    </xdr:from>
    <xdr:to>
      <xdr:col>14</xdr:col>
      <xdr:colOff>342900</xdr:colOff>
      <xdr:row>12</xdr:row>
      <xdr:rowOff>19050</xdr:rowOff>
    </xdr:to>
    <xdr:graphicFrame>
      <xdr:nvGraphicFramePr>
        <xdr:cNvPr id="2" name="Gráfico 2"/>
        <xdr:cNvGraphicFramePr/>
      </xdr:nvGraphicFramePr>
      <xdr:xfrm>
        <a:off x="8686800" y="47625"/>
        <a:ext cx="45720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342900</xdr:colOff>
      <xdr:row>32</xdr:row>
      <xdr:rowOff>180975</xdr:rowOff>
    </xdr:from>
    <xdr:to>
      <xdr:col>15</xdr:col>
      <xdr:colOff>752475</xdr:colOff>
      <xdr:row>53</xdr:row>
      <xdr:rowOff>114300</xdr:rowOff>
    </xdr:to>
    <xdr:graphicFrame>
      <xdr:nvGraphicFramePr>
        <xdr:cNvPr id="3" name="Gráfico 3"/>
        <xdr:cNvGraphicFramePr/>
      </xdr:nvGraphicFramePr>
      <xdr:xfrm>
        <a:off x="8686800" y="6600825"/>
        <a:ext cx="5743575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12</xdr:row>
      <xdr:rowOff>114300</xdr:rowOff>
    </xdr:from>
    <xdr:to>
      <xdr:col>15</xdr:col>
      <xdr:colOff>742950</xdr:colOff>
      <xdr:row>32</xdr:row>
      <xdr:rowOff>95250</xdr:rowOff>
    </xdr:to>
    <xdr:graphicFrame>
      <xdr:nvGraphicFramePr>
        <xdr:cNvPr id="1" name="Gráfico 2"/>
        <xdr:cNvGraphicFramePr/>
      </xdr:nvGraphicFramePr>
      <xdr:xfrm>
        <a:off x="8677275" y="2724150"/>
        <a:ext cx="57435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342900</xdr:colOff>
      <xdr:row>0</xdr:row>
      <xdr:rowOff>47625</xdr:rowOff>
    </xdr:from>
    <xdr:to>
      <xdr:col>14</xdr:col>
      <xdr:colOff>342900</xdr:colOff>
      <xdr:row>12</xdr:row>
      <xdr:rowOff>19050</xdr:rowOff>
    </xdr:to>
    <xdr:graphicFrame>
      <xdr:nvGraphicFramePr>
        <xdr:cNvPr id="2" name="Gráfico 2"/>
        <xdr:cNvGraphicFramePr/>
      </xdr:nvGraphicFramePr>
      <xdr:xfrm>
        <a:off x="8686800" y="47625"/>
        <a:ext cx="45720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342900</xdr:colOff>
      <xdr:row>32</xdr:row>
      <xdr:rowOff>180975</xdr:rowOff>
    </xdr:from>
    <xdr:to>
      <xdr:col>15</xdr:col>
      <xdr:colOff>752475</xdr:colOff>
      <xdr:row>53</xdr:row>
      <xdr:rowOff>114300</xdr:rowOff>
    </xdr:to>
    <xdr:graphicFrame>
      <xdr:nvGraphicFramePr>
        <xdr:cNvPr id="3" name="Gráfico 3"/>
        <xdr:cNvGraphicFramePr/>
      </xdr:nvGraphicFramePr>
      <xdr:xfrm>
        <a:off x="8686800" y="6600825"/>
        <a:ext cx="5743575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12</xdr:row>
      <xdr:rowOff>114300</xdr:rowOff>
    </xdr:from>
    <xdr:to>
      <xdr:col>15</xdr:col>
      <xdr:colOff>742950</xdr:colOff>
      <xdr:row>32</xdr:row>
      <xdr:rowOff>95250</xdr:rowOff>
    </xdr:to>
    <xdr:graphicFrame>
      <xdr:nvGraphicFramePr>
        <xdr:cNvPr id="1" name="Gráfico 2"/>
        <xdr:cNvGraphicFramePr/>
      </xdr:nvGraphicFramePr>
      <xdr:xfrm>
        <a:off x="8677275" y="2724150"/>
        <a:ext cx="57435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342900</xdr:colOff>
      <xdr:row>0</xdr:row>
      <xdr:rowOff>47625</xdr:rowOff>
    </xdr:from>
    <xdr:to>
      <xdr:col>14</xdr:col>
      <xdr:colOff>342900</xdr:colOff>
      <xdr:row>12</xdr:row>
      <xdr:rowOff>19050</xdr:rowOff>
    </xdr:to>
    <xdr:graphicFrame>
      <xdr:nvGraphicFramePr>
        <xdr:cNvPr id="2" name="Gráfico 2"/>
        <xdr:cNvGraphicFramePr/>
      </xdr:nvGraphicFramePr>
      <xdr:xfrm>
        <a:off x="8686800" y="47625"/>
        <a:ext cx="45720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342900</xdr:colOff>
      <xdr:row>32</xdr:row>
      <xdr:rowOff>180975</xdr:rowOff>
    </xdr:from>
    <xdr:to>
      <xdr:col>15</xdr:col>
      <xdr:colOff>752475</xdr:colOff>
      <xdr:row>53</xdr:row>
      <xdr:rowOff>114300</xdr:rowOff>
    </xdr:to>
    <xdr:graphicFrame>
      <xdr:nvGraphicFramePr>
        <xdr:cNvPr id="3" name="Gráfico 3"/>
        <xdr:cNvGraphicFramePr/>
      </xdr:nvGraphicFramePr>
      <xdr:xfrm>
        <a:off x="8686800" y="6600825"/>
        <a:ext cx="5743575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12</xdr:row>
      <xdr:rowOff>114300</xdr:rowOff>
    </xdr:from>
    <xdr:to>
      <xdr:col>15</xdr:col>
      <xdr:colOff>742950</xdr:colOff>
      <xdr:row>32</xdr:row>
      <xdr:rowOff>95250</xdr:rowOff>
    </xdr:to>
    <xdr:graphicFrame>
      <xdr:nvGraphicFramePr>
        <xdr:cNvPr id="1" name="Gráfico 2"/>
        <xdr:cNvGraphicFramePr/>
      </xdr:nvGraphicFramePr>
      <xdr:xfrm>
        <a:off x="8677275" y="2724150"/>
        <a:ext cx="57435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342900</xdr:colOff>
      <xdr:row>0</xdr:row>
      <xdr:rowOff>47625</xdr:rowOff>
    </xdr:from>
    <xdr:to>
      <xdr:col>14</xdr:col>
      <xdr:colOff>342900</xdr:colOff>
      <xdr:row>12</xdr:row>
      <xdr:rowOff>19050</xdr:rowOff>
    </xdr:to>
    <xdr:graphicFrame>
      <xdr:nvGraphicFramePr>
        <xdr:cNvPr id="2" name="Gráfico 2"/>
        <xdr:cNvGraphicFramePr/>
      </xdr:nvGraphicFramePr>
      <xdr:xfrm>
        <a:off x="8686800" y="47625"/>
        <a:ext cx="45720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342900</xdr:colOff>
      <xdr:row>32</xdr:row>
      <xdr:rowOff>180975</xdr:rowOff>
    </xdr:from>
    <xdr:to>
      <xdr:col>15</xdr:col>
      <xdr:colOff>752475</xdr:colOff>
      <xdr:row>53</xdr:row>
      <xdr:rowOff>114300</xdr:rowOff>
    </xdr:to>
    <xdr:graphicFrame>
      <xdr:nvGraphicFramePr>
        <xdr:cNvPr id="3" name="Gráfico 3"/>
        <xdr:cNvGraphicFramePr/>
      </xdr:nvGraphicFramePr>
      <xdr:xfrm>
        <a:off x="8686800" y="6600825"/>
        <a:ext cx="5743575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12</xdr:row>
      <xdr:rowOff>114300</xdr:rowOff>
    </xdr:from>
    <xdr:to>
      <xdr:col>15</xdr:col>
      <xdr:colOff>742950</xdr:colOff>
      <xdr:row>32</xdr:row>
      <xdr:rowOff>95250</xdr:rowOff>
    </xdr:to>
    <xdr:graphicFrame>
      <xdr:nvGraphicFramePr>
        <xdr:cNvPr id="1" name="Gráfico 2"/>
        <xdr:cNvGraphicFramePr/>
      </xdr:nvGraphicFramePr>
      <xdr:xfrm>
        <a:off x="8677275" y="2724150"/>
        <a:ext cx="57435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342900</xdr:colOff>
      <xdr:row>0</xdr:row>
      <xdr:rowOff>47625</xdr:rowOff>
    </xdr:from>
    <xdr:to>
      <xdr:col>14</xdr:col>
      <xdr:colOff>342900</xdr:colOff>
      <xdr:row>12</xdr:row>
      <xdr:rowOff>19050</xdr:rowOff>
    </xdr:to>
    <xdr:graphicFrame>
      <xdr:nvGraphicFramePr>
        <xdr:cNvPr id="2" name="Gráfico 2"/>
        <xdr:cNvGraphicFramePr/>
      </xdr:nvGraphicFramePr>
      <xdr:xfrm>
        <a:off x="8686800" y="47625"/>
        <a:ext cx="45720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342900</xdr:colOff>
      <xdr:row>32</xdr:row>
      <xdr:rowOff>180975</xdr:rowOff>
    </xdr:from>
    <xdr:to>
      <xdr:col>15</xdr:col>
      <xdr:colOff>752475</xdr:colOff>
      <xdr:row>53</xdr:row>
      <xdr:rowOff>114300</xdr:rowOff>
    </xdr:to>
    <xdr:graphicFrame>
      <xdr:nvGraphicFramePr>
        <xdr:cNvPr id="3" name="Gráfico 3"/>
        <xdr:cNvGraphicFramePr/>
      </xdr:nvGraphicFramePr>
      <xdr:xfrm>
        <a:off x="8686800" y="6600825"/>
        <a:ext cx="5743575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70"/>
  <sheetViews>
    <sheetView tabSelected="1" zoomScalePageLayoutView="0" workbookViewId="0" topLeftCell="A1">
      <selection activeCell="I9" sqref="I9"/>
    </sheetView>
  </sheetViews>
  <sheetFormatPr defaultColWidth="11.421875" defaultRowHeight="15"/>
  <cols>
    <col min="2" max="2" width="12.421875" style="0" customWidth="1"/>
  </cols>
  <sheetData>
    <row r="2" spans="2:21" ht="15.75">
      <c r="B2" s="28" t="s">
        <v>0</v>
      </c>
      <c r="C2" s="28"/>
      <c r="D2" s="28"/>
      <c r="E2" s="28"/>
      <c r="F2" s="28"/>
      <c r="K2" s="21"/>
      <c r="L2" s="22"/>
      <c r="M2" s="23"/>
      <c r="N2" s="23"/>
      <c r="O2" s="22"/>
      <c r="P2" s="22"/>
      <c r="Q2" s="22"/>
      <c r="R2" s="22"/>
      <c r="S2" s="22"/>
      <c r="T2" s="22"/>
      <c r="U2" s="22"/>
    </row>
    <row r="3" spans="11:21" ht="15">
      <c r="K3" s="24"/>
      <c r="L3" s="22"/>
      <c r="M3" s="23"/>
      <c r="N3" s="23"/>
      <c r="O3" s="22"/>
      <c r="P3" s="22"/>
      <c r="Q3" s="22"/>
      <c r="R3" s="22"/>
      <c r="S3" s="22"/>
      <c r="T3" s="22"/>
      <c r="U3" s="22"/>
    </row>
    <row r="4" spans="2:21" ht="15">
      <c r="B4" t="s">
        <v>6</v>
      </c>
      <c r="C4" s="19">
        <v>13.1</v>
      </c>
      <c r="D4" t="s">
        <v>1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2:21" ht="15">
      <c r="B5" t="s">
        <v>2</v>
      </c>
      <c r="C5" s="19">
        <v>0.0086</v>
      </c>
      <c r="D5" t="s">
        <v>3</v>
      </c>
      <c r="K5" s="22"/>
      <c r="L5" s="22"/>
      <c r="M5" s="25"/>
      <c r="N5" s="25"/>
      <c r="O5" s="25"/>
      <c r="P5" s="25"/>
      <c r="Q5" s="25"/>
      <c r="R5" s="25"/>
      <c r="S5" s="25"/>
      <c r="T5" s="22"/>
      <c r="U5" s="22"/>
    </row>
    <row r="6" spans="11:21" ht="15">
      <c r="K6" s="22"/>
      <c r="L6" s="22"/>
      <c r="M6" s="12"/>
      <c r="N6" s="26"/>
      <c r="O6" s="26"/>
      <c r="P6" s="26"/>
      <c r="Q6" s="26"/>
      <c r="R6" s="26"/>
      <c r="S6" s="26"/>
      <c r="T6" s="22"/>
      <c r="U6" s="22"/>
    </row>
    <row r="7" spans="2:21" ht="15">
      <c r="B7" t="s">
        <v>4</v>
      </c>
      <c r="D7" s="20">
        <f>0.066*(C4/(C5^0.5))^0.77</f>
        <v>2.985801483404442</v>
      </c>
      <c r="E7" t="s">
        <v>5</v>
      </c>
      <c r="K7" s="22"/>
      <c r="L7" s="22"/>
      <c r="M7" s="12"/>
      <c r="N7" s="12"/>
      <c r="O7" s="12"/>
      <c r="P7" s="12"/>
      <c r="Q7" s="12"/>
      <c r="R7" s="12"/>
      <c r="S7" s="12"/>
      <c r="T7" s="22"/>
      <c r="U7" s="22"/>
    </row>
    <row r="8" spans="11:21" ht="15">
      <c r="K8" s="22"/>
      <c r="L8" s="22"/>
      <c r="M8" s="13"/>
      <c r="N8" s="14"/>
      <c r="O8" s="14"/>
      <c r="P8" s="14"/>
      <c r="Q8" s="14"/>
      <c r="R8" s="14"/>
      <c r="S8" s="14"/>
      <c r="T8" s="22"/>
      <c r="U8" s="22"/>
    </row>
    <row r="9" spans="2:21" ht="15">
      <c r="B9" t="s">
        <v>18</v>
      </c>
      <c r="E9" s="19">
        <v>3</v>
      </c>
      <c r="F9" t="s">
        <v>5</v>
      </c>
      <c r="G9" s="95">
        <f>E9*60</f>
        <v>180</v>
      </c>
      <c r="H9" t="s">
        <v>7</v>
      </c>
      <c r="K9" s="22"/>
      <c r="L9" s="22"/>
      <c r="M9" s="13"/>
      <c r="N9" s="14"/>
      <c r="O9" s="14"/>
      <c r="P9" s="14"/>
      <c r="Q9" s="14"/>
      <c r="R9" s="14"/>
      <c r="S9" s="14"/>
      <c r="T9" s="22"/>
      <c r="U9" s="22"/>
    </row>
    <row r="10" spans="11:21" ht="15">
      <c r="K10" s="22"/>
      <c r="L10" s="22"/>
      <c r="M10" s="13"/>
      <c r="N10" s="14"/>
      <c r="O10" s="14"/>
      <c r="P10" s="14"/>
      <c r="Q10" s="14"/>
      <c r="R10" s="14"/>
      <c r="S10" s="14"/>
      <c r="T10" s="22"/>
      <c r="U10" s="22"/>
    </row>
    <row r="11" spans="2:21" ht="15">
      <c r="B11" s="16" t="s">
        <v>22</v>
      </c>
      <c r="C11" s="2"/>
      <c r="D11" s="2"/>
      <c r="E11" s="2"/>
      <c r="F11" s="2"/>
      <c r="G11" s="2"/>
      <c r="H11" s="2"/>
      <c r="I11" s="2"/>
      <c r="K11" s="22"/>
      <c r="L11" s="22"/>
      <c r="M11" s="13"/>
      <c r="N11" s="14"/>
      <c r="O11" s="14"/>
      <c r="P11" s="14"/>
      <c r="Q11" s="14"/>
      <c r="R11" s="14"/>
      <c r="S11" s="14"/>
      <c r="T11" s="22"/>
      <c r="U11" s="22"/>
    </row>
    <row r="12" spans="2:21" ht="15.75" thickBot="1">
      <c r="B12" s="2"/>
      <c r="C12" s="2"/>
      <c r="D12" s="2"/>
      <c r="E12" s="2"/>
      <c r="F12" s="2"/>
      <c r="G12" s="2"/>
      <c r="H12" s="2"/>
      <c r="I12" s="2"/>
      <c r="K12" s="22"/>
      <c r="L12" s="22"/>
      <c r="M12" s="13"/>
      <c r="N12" s="14"/>
      <c r="O12" s="14"/>
      <c r="P12" s="14"/>
      <c r="Q12" s="14"/>
      <c r="R12" s="14"/>
      <c r="S12" s="14"/>
      <c r="T12" s="22"/>
      <c r="U12" s="22"/>
    </row>
    <row r="13" spans="2:21" ht="15.75" thickTop="1">
      <c r="B13" s="2"/>
      <c r="C13" s="3"/>
      <c r="D13" s="3"/>
      <c r="E13" s="4"/>
      <c r="F13" s="5"/>
      <c r="G13" s="29">
        <v>0.20370420415745472</v>
      </c>
      <c r="H13" s="30"/>
      <c r="I13" s="3"/>
      <c r="K13" s="22"/>
      <c r="L13" s="22"/>
      <c r="M13" s="13"/>
      <c r="N13" s="14"/>
      <c r="O13" s="14"/>
      <c r="P13" s="14"/>
      <c r="Q13" s="14"/>
      <c r="R13" s="14"/>
      <c r="S13" s="14"/>
      <c r="T13" s="22"/>
      <c r="U13" s="22"/>
    </row>
    <row r="14" spans="2:21" ht="15">
      <c r="B14" s="2"/>
      <c r="C14" s="3"/>
      <c r="D14" s="3"/>
      <c r="E14" s="31" t="s">
        <v>10</v>
      </c>
      <c r="F14" s="17">
        <v>194.24003612914737</v>
      </c>
      <c r="G14" s="6" t="s">
        <v>11</v>
      </c>
      <c r="H14" s="7" t="s">
        <v>12</v>
      </c>
      <c r="I14" s="3"/>
      <c r="K14" s="22"/>
      <c r="L14" s="22"/>
      <c r="M14" s="13"/>
      <c r="N14" s="14"/>
      <c r="O14" s="14"/>
      <c r="P14" s="14"/>
      <c r="Q14" s="14"/>
      <c r="R14" s="14"/>
      <c r="S14" s="14"/>
      <c r="T14" s="22"/>
      <c r="U14" s="22"/>
    </row>
    <row r="15" spans="2:21" ht="15">
      <c r="B15" s="2"/>
      <c r="C15" s="3"/>
      <c r="D15" s="3"/>
      <c r="E15" s="31"/>
      <c r="F15" s="8"/>
      <c r="G15" s="18">
        <v>0.6167129595485944</v>
      </c>
      <c r="H15" s="7"/>
      <c r="I15" s="3"/>
      <c r="K15" s="22"/>
      <c r="L15" s="22"/>
      <c r="M15" s="27"/>
      <c r="N15" s="27"/>
      <c r="O15" s="27"/>
      <c r="P15" s="27"/>
      <c r="Q15" s="27"/>
      <c r="R15" s="27"/>
      <c r="S15" s="27"/>
      <c r="T15" s="22"/>
      <c r="U15" s="22"/>
    </row>
    <row r="16" spans="2:21" ht="15.75" thickBot="1">
      <c r="B16" s="2"/>
      <c r="C16" s="2"/>
      <c r="D16" s="3"/>
      <c r="E16" s="9"/>
      <c r="F16" s="32" t="s">
        <v>13</v>
      </c>
      <c r="G16" s="32"/>
      <c r="H16" s="10"/>
      <c r="I16" s="2"/>
      <c r="K16" s="22"/>
      <c r="L16" s="22"/>
      <c r="M16" s="12"/>
      <c r="N16" s="26"/>
      <c r="O16" s="26"/>
      <c r="P16" s="26"/>
      <c r="Q16" s="26"/>
      <c r="R16" s="26"/>
      <c r="S16" s="26"/>
      <c r="T16" s="22"/>
      <c r="U16" s="22"/>
    </row>
    <row r="17" spans="2:21" ht="15.75" thickTop="1">
      <c r="B17" s="2"/>
      <c r="C17" s="2"/>
      <c r="D17" s="2"/>
      <c r="E17" s="2"/>
      <c r="F17" s="2"/>
      <c r="G17" s="2"/>
      <c r="H17" s="2"/>
      <c r="I17" s="2"/>
      <c r="K17" s="22"/>
      <c r="L17" s="22"/>
      <c r="M17" s="12"/>
      <c r="N17" s="12"/>
      <c r="O17" s="12"/>
      <c r="P17" s="12"/>
      <c r="Q17" s="12"/>
      <c r="R17" s="12"/>
      <c r="S17" s="12"/>
      <c r="T17" s="12"/>
      <c r="U17" s="8"/>
    </row>
    <row r="18" spans="2:21" ht="15">
      <c r="B18" s="2"/>
      <c r="C18" s="2"/>
      <c r="D18" s="1" t="s">
        <v>14</v>
      </c>
      <c r="E18" s="1"/>
      <c r="F18" s="2"/>
      <c r="G18" s="2"/>
      <c r="H18" s="2"/>
      <c r="I18" s="2"/>
      <c r="K18" s="22"/>
      <c r="L18" s="22"/>
      <c r="M18" s="13"/>
      <c r="N18" s="14"/>
      <c r="O18" s="14"/>
      <c r="P18" s="14"/>
      <c r="Q18" s="14"/>
      <c r="R18" s="14"/>
      <c r="S18" s="14"/>
      <c r="T18" s="14"/>
      <c r="U18" s="14"/>
    </row>
    <row r="19" spans="2:21" ht="15">
      <c r="B19" s="2"/>
      <c r="C19" s="2"/>
      <c r="D19" s="1"/>
      <c r="E19" s="1" t="s">
        <v>15</v>
      </c>
      <c r="F19" s="2"/>
      <c r="G19" s="2"/>
      <c r="H19" s="2"/>
      <c r="I19" s="2"/>
      <c r="K19" s="22"/>
      <c r="L19" s="22"/>
      <c r="M19" s="13"/>
      <c r="N19" s="14"/>
      <c r="O19" s="14"/>
      <c r="P19" s="14"/>
      <c r="Q19" s="14"/>
      <c r="R19" s="14"/>
      <c r="S19" s="14"/>
      <c r="T19" s="14"/>
      <c r="U19" s="14"/>
    </row>
    <row r="20" spans="2:21" ht="15">
      <c r="B20" s="2"/>
      <c r="C20" s="2"/>
      <c r="D20" s="1"/>
      <c r="E20" s="1" t="s">
        <v>16</v>
      </c>
      <c r="F20" s="2"/>
      <c r="G20" s="2"/>
      <c r="H20" s="2"/>
      <c r="I20" s="2"/>
      <c r="K20" s="22"/>
      <c r="L20" s="22"/>
      <c r="M20" s="13"/>
      <c r="N20" s="14"/>
      <c r="O20" s="14"/>
      <c r="P20" s="14"/>
      <c r="Q20" s="14"/>
      <c r="R20" s="14"/>
      <c r="S20" s="14"/>
      <c r="T20" s="14"/>
      <c r="U20" s="14"/>
    </row>
    <row r="21" spans="2:21" ht="15">
      <c r="B21" s="2"/>
      <c r="C21" s="2"/>
      <c r="D21" s="1"/>
      <c r="E21" s="1" t="s">
        <v>17</v>
      </c>
      <c r="F21" s="2"/>
      <c r="G21" s="2"/>
      <c r="H21" s="2"/>
      <c r="I21" s="2"/>
      <c r="K21" s="22"/>
      <c r="L21" s="22"/>
      <c r="M21" s="13"/>
      <c r="N21" s="14"/>
      <c r="O21" s="14"/>
      <c r="P21" s="14"/>
      <c r="Q21" s="14"/>
      <c r="R21" s="14"/>
      <c r="S21" s="14"/>
      <c r="T21" s="14"/>
      <c r="U21" s="14"/>
    </row>
    <row r="22" spans="11:21" ht="15">
      <c r="K22" s="22"/>
      <c r="L22" s="22"/>
      <c r="M22" s="13"/>
      <c r="N22" s="14"/>
      <c r="O22" s="14"/>
      <c r="P22" s="14"/>
      <c r="Q22" s="14"/>
      <c r="R22" s="14"/>
      <c r="S22" s="14"/>
      <c r="T22" s="14"/>
      <c r="U22" s="14"/>
    </row>
    <row r="23" spans="11:21" ht="15">
      <c r="K23" s="22"/>
      <c r="L23" s="22"/>
      <c r="M23" s="13"/>
      <c r="N23" s="14"/>
      <c r="O23" s="14"/>
      <c r="P23" s="14"/>
      <c r="Q23" s="14"/>
      <c r="R23" s="14"/>
      <c r="S23" s="14"/>
      <c r="T23" s="14"/>
      <c r="U23" s="14"/>
    </row>
    <row r="24" spans="11:21" ht="15.75" thickBot="1">
      <c r="K24" s="22"/>
      <c r="L24" s="22"/>
      <c r="M24" s="13"/>
      <c r="N24" s="14"/>
      <c r="O24" s="14"/>
      <c r="P24" s="14"/>
      <c r="Q24" s="14"/>
      <c r="R24" s="14"/>
      <c r="S24" s="14"/>
      <c r="T24" s="14"/>
      <c r="U24" s="14"/>
    </row>
    <row r="25" spans="2:14" ht="16.5" thickBot="1">
      <c r="B25" s="33" t="s">
        <v>24</v>
      </c>
      <c r="C25" s="34"/>
      <c r="D25" s="34"/>
      <c r="E25" s="34"/>
      <c r="F25" s="34"/>
      <c r="G25" s="34"/>
      <c r="H25" s="34"/>
      <c r="I25" s="35"/>
      <c r="M25" s="11"/>
      <c r="N25" s="11"/>
    </row>
    <row r="26" spans="2:14" ht="15">
      <c r="B26" s="36" t="s">
        <v>23</v>
      </c>
      <c r="C26" s="37" t="s">
        <v>25</v>
      </c>
      <c r="D26" s="38"/>
      <c r="E26" s="38"/>
      <c r="F26" s="38"/>
      <c r="G26" s="38"/>
      <c r="H26" s="38"/>
      <c r="I26" s="39"/>
      <c r="M26" s="11"/>
      <c r="N26" s="11"/>
    </row>
    <row r="27" spans="2:14" ht="15.75" thickBot="1">
      <c r="B27" s="40"/>
      <c r="C27" s="41">
        <v>2</v>
      </c>
      <c r="D27" s="42">
        <v>5</v>
      </c>
      <c r="E27" s="42">
        <v>10</v>
      </c>
      <c r="F27" s="42">
        <v>25</v>
      </c>
      <c r="G27" s="42">
        <v>50</v>
      </c>
      <c r="H27" s="42">
        <v>100</v>
      </c>
      <c r="I27" s="43">
        <v>500</v>
      </c>
      <c r="M27" s="11"/>
      <c r="N27" s="11"/>
    </row>
    <row r="28" spans="2:14" ht="15">
      <c r="B28" s="44">
        <v>5</v>
      </c>
      <c r="C28" s="49">
        <f>($F$14*$C$27^$G$13)/B28^$G$15</f>
        <v>82.90790972750327</v>
      </c>
      <c r="D28" s="50">
        <f>($F$14*$D$27^$G$13)/B28^$G$15</f>
        <v>99.92128687423819</v>
      </c>
      <c r="E28" s="50">
        <f>($F$14*$E$27^$G$13)/B28^$G$15</f>
        <v>115.07449940834265</v>
      </c>
      <c r="F28" s="50">
        <f>($F$14*$F$27^$G$13)/B28^$G$15</f>
        <v>138.68872228334524</v>
      </c>
      <c r="G28" s="50">
        <f>($F$14*$G$27^$G$13)/B28^$G$15</f>
        <v>159.72107435351006</v>
      </c>
      <c r="H28" s="50">
        <f>($F$14*$H$27^$G$13)/B28^$G$15</f>
        <v>183.94301405791398</v>
      </c>
      <c r="I28" s="51">
        <f>($F$14*$I$27^$G$13)/B28^$G$15</f>
        <v>255.30917776056708</v>
      </c>
      <c r="M28" s="11"/>
      <c r="N28" s="11"/>
    </row>
    <row r="29" spans="2:14" ht="15">
      <c r="B29" s="45">
        <v>10</v>
      </c>
      <c r="C29" s="52">
        <f aca="true" t="shared" si="0" ref="C29:C63">($F$14*$C$27^$G$13)/B29^$G$15</f>
        <v>54.068816850335345</v>
      </c>
      <c r="D29" s="53">
        <f aca="true" t="shared" si="1" ref="D29:D63">($F$14*$D$27^$G$13)/B29^$G$15</f>
        <v>65.16417766664274</v>
      </c>
      <c r="E29" s="53">
        <f aca="true" t="shared" si="2" ref="E29:E63">($F$14*$E$27^$G$13)/B29^$G$15</f>
        <v>75.04642262847545</v>
      </c>
      <c r="F29" s="53">
        <f aca="true" t="shared" si="3" ref="F29:F63">($F$14*$F$27^$G$13)/B29^$G$15</f>
        <v>90.44655870581718</v>
      </c>
      <c r="G29" s="53">
        <f aca="true" t="shared" si="4" ref="G29:G63">($F$14*$G$27^$G$13)/B29^$G$15</f>
        <v>104.16291454871777</v>
      </c>
      <c r="H29" s="53">
        <f aca="true" t="shared" si="5" ref="H29:H63">($F$14*$H$27^$G$13)/B29^$G$15</f>
        <v>119.95937626077594</v>
      </c>
      <c r="I29" s="54">
        <f aca="true" t="shared" si="6" ref="I29:I63">($F$14*$I$27^$G$13)/B29^$G$15</f>
        <v>166.5011844818768</v>
      </c>
      <c r="M29" s="11"/>
      <c r="N29" s="11"/>
    </row>
    <row r="30" spans="2:14" ht="15">
      <c r="B30" s="45">
        <v>15</v>
      </c>
      <c r="C30" s="52">
        <f t="shared" si="0"/>
        <v>42.10649627171024</v>
      </c>
      <c r="D30" s="53">
        <f t="shared" si="1"/>
        <v>50.74709164738342</v>
      </c>
      <c r="E30" s="53">
        <f t="shared" si="2"/>
        <v>58.44296396124108</v>
      </c>
      <c r="F30" s="53">
        <f t="shared" si="3"/>
        <v>70.43593532807057</v>
      </c>
      <c r="G30" s="53">
        <f t="shared" si="4"/>
        <v>81.11765022039418</v>
      </c>
      <c r="H30" s="53">
        <f t="shared" si="5"/>
        <v>93.41926314501407</v>
      </c>
      <c r="I30" s="54">
        <f t="shared" si="6"/>
        <v>129.6640450451803</v>
      </c>
      <c r="M30" s="11"/>
      <c r="N30" s="11"/>
    </row>
    <row r="31" spans="2:14" ht="15">
      <c r="B31" s="45">
        <v>20</v>
      </c>
      <c r="C31" s="52">
        <f t="shared" si="0"/>
        <v>35.26125511068467</v>
      </c>
      <c r="D31" s="53">
        <f t="shared" si="1"/>
        <v>42.4971513458819</v>
      </c>
      <c r="E31" s="53">
        <f t="shared" si="2"/>
        <v>48.94190787957883</v>
      </c>
      <c r="F31" s="53">
        <f t="shared" si="3"/>
        <v>58.985185291502404</v>
      </c>
      <c r="G31" s="53">
        <f t="shared" si="4"/>
        <v>67.93037682221828</v>
      </c>
      <c r="H31" s="53">
        <f t="shared" si="5"/>
        <v>78.23212002138709</v>
      </c>
      <c r="I31" s="54">
        <f t="shared" si="6"/>
        <v>108.58459800401971</v>
      </c>
      <c r="M31" s="11"/>
      <c r="N31" s="11"/>
    </row>
    <row r="32" spans="2:14" ht="15">
      <c r="B32" s="45">
        <v>25</v>
      </c>
      <c r="C32" s="52">
        <f t="shared" si="0"/>
        <v>30.72784516925544</v>
      </c>
      <c r="D32" s="53">
        <f t="shared" si="1"/>
        <v>37.03344882624397</v>
      </c>
      <c r="E32" s="53">
        <f t="shared" si="2"/>
        <v>42.64962670475005</v>
      </c>
      <c r="F32" s="53">
        <f t="shared" si="3"/>
        <v>51.40167686112565</v>
      </c>
      <c r="G32" s="53">
        <f t="shared" si="4"/>
        <v>59.19681800123453</v>
      </c>
      <c r="H32" s="53">
        <f t="shared" si="5"/>
        <v>68.1741039487665</v>
      </c>
      <c r="I32" s="54">
        <f t="shared" si="6"/>
        <v>94.62427541957607</v>
      </c>
      <c r="M32" s="11"/>
      <c r="N32" s="11"/>
    </row>
    <row r="33" spans="2:14" ht="15">
      <c r="B33" s="45">
        <v>30</v>
      </c>
      <c r="C33" s="52">
        <f t="shared" si="0"/>
        <v>27.459966637769302</v>
      </c>
      <c r="D33" s="53">
        <f t="shared" si="1"/>
        <v>33.09497505108775</v>
      </c>
      <c r="E33" s="53">
        <f t="shared" si="2"/>
        <v>38.113877493679425</v>
      </c>
      <c r="F33" s="53">
        <f t="shared" si="3"/>
        <v>45.93515503469683</v>
      </c>
      <c r="G33" s="53">
        <f t="shared" si="4"/>
        <v>52.90128996752523</v>
      </c>
      <c r="H33" s="53">
        <f t="shared" si="5"/>
        <v>60.92384967710074</v>
      </c>
      <c r="I33" s="54">
        <f t="shared" si="6"/>
        <v>84.56106934385511</v>
      </c>
      <c r="M33" s="11"/>
      <c r="N33" s="11"/>
    </row>
    <row r="34" spans="2:14" ht="15">
      <c r="B34" s="45">
        <v>35</v>
      </c>
      <c r="C34" s="52">
        <f t="shared" si="0"/>
        <v>24.969684359608408</v>
      </c>
      <c r="D34" s="53">
        <f t="shared" si="1"/>
        <v>30.09366660257189</v>
      </c>
      <c r="E34" s="53">
        <f t="shared" si="2"/>
        <v>34.65741613207103</v>
      </c>
      <c r="F34" s="53">
        <f t="shared" si="3"/>
        <v>41.769399699432114</v>
      </c>
      <c r="G34" s="53">
        <f t="shared" si="4"/>
        <v>48.103791607975865</v>
      </c>
      <c r="H34" s="53">
        <f t="shared" si="5"/>
        <v>55.398803519195184</v>
      </c>
      <c r="I34" s="54">
        <f t="shared" si="6"/>
        <v>76.89241718607364</v>
      </c>
      <c r="M34" s="11"/>
      <c r="N34" s="11"/>
    </row>
    <row r="35" spans="2:14" ht="15">
      <c r="B35" s="45">
        <v>40</v>
      </c>
      <c r="C35" s="52">
        <f t="shared" si="0"/>
        <v>22.995807646807677</v>
      </c>
      <c r="D35" s="53">
        <f t="shared" si="1"/>
        <v>27.71473433998812</v>
      </c>
      <c r="E35" s="53">
        <f t="shared" si="2"/>
        <v>31.917715235426925</v>
      </c>
      <c r="F35" s="53">
        <f t="shared" si="3"/>
        <v>38.46748990405863</v>
      </c>
      <c r="G35" s="53">
        <f t="shared" si="4"/>
        <v>44.301142255867994</v>
      </c>
      <c r="H35" s="53">
        <f t="shared" si="5"/>
        <v>51.01947670798204</v>
      </c>
      <c r="I35" s="54">
        <f t="shared" si="6"/>
        <v>70.81400027504266</v>
      </c>
      <c r="M35" s="11"/>
      <c r="N35" s="11"/>
    </row>
    <row r="36" spans="2:14" ht="15">
      <c r="B36" s="45">
        <v>45</v>
      </c>
      <c r="C36" s="52">
        <f t="shared" si="0"/>
        <v>21.384654782719732</v>
      </c>
      <c r="D36" s="53">
        <f t="shared" si="1"/>
        <v>25.77295980894628</v>
      </c>
      <c r="E36" s="53">
        <f t="shared" si="2"/>
        <v>29.68146769385209</v>
      </c>
      <c r="F36" s="53">
        <f t="shared" si="3"/>
        <v>35.77234618546861</v>
      </c>
      <c r="G36" s="53">
        <f t="shared" si="4"/>
        <v>41.1972759631867</v>
      </c>
      <c r="H36" s="53">
        <f t="shared" si="5"/>
        <v>47.444904451819305</v>
      </c>
      <c r="I36" s="54">
        <f t="shared" si="6"/>
        <v>65.8525663861791</v>
      </c>
      <c r="M36" s="11"/>
      <c r="N36" s="11"/>
    </row>
    <row r="37" spans="2:14" ht="15">
      <c r="B37" s="45">
        <v>50</v>
      </c>
      <c r="C37" s="52">
        <f t="shared" si="0"/>
        <v>20.0393211953188</v>
      </c>
      <c r="D37" s="53">
        <f t="shared" si="1"/>
        <v>24.15155283137243</v>
      </c>
      <c r="E37" s="53">
        <f t="shared" si="2"/>
        <v>27.814171924169507</v>
      </c>
      <c r="F37" s="53">
        <f t="shared" si="3"/>
        <v>33.52186614207163</v>
      </c>
      <c r="G37" s="53">
        <f t="shared" si="4"/>
        <v>38.60550725680166</v>
      </c>
      <c r="H37" s="53">
        <f t="shared" si="5"/>
        <v>44.46009014648673</v>
      </c>
      <c r="I37" s="54">
        <f t="shared" si="6"/>
        <v>61.70970458756516</v>
      </c>
      <c r="M37" s="11"/>
      <c r="N37" s="11"/>
    </row>
    <row r="38" spans="2:14" ht="15">
      <c r="B38" s="45">
        <v>55</v>
      </c>
      <c r="C38" s="52">
        <f t="shared" si="0"/>
        <v>18.895378721763926</v>
      </c>
      <c r="D38" s="53">
        <f t="shared" si="1"/>
        <v>22.77286406158689</v>
      </c>
      <c r="E38" s="53">
        <f t="shared" si="2"/>
        <v>26.2264029413435</v>
      </c>
      <c r="F38" s="53">
        <f t="shared" si="3"/>
        <v>31.608274054845907</v>
      </c>
      <c r="G38" s="53">
        <f t="shared" si="4"/>
        <v>36.40171606877965</v>
      </c>
      <c r="H38" s="53">
        <f t="shared" si="5"/>
        <v>41.922090730192856</v>
      </c>
      <c r="I38" s="54">
        <f t="shared" si="6"/>
        <v>58.187012804735204</v>
      </c>
      <c r="M38" s="11"/>
      <c r="N38" s="11"/>
    </row>
    <row r="39" spans="2:14" ht="15">
      <c r="B39" s="45">
        <v>60</v>
      </c>
      <c r="C39" s="52">
        <f t="shared" si="0"/>
        <v>17.90815751758526</v>
      </c>
      <c r="D39" s="53">
        <f t="shared" si="1"/>
        <v>21.583057039852946</v>
      </c>
      <c r="E39" s="53">
        <f t="shared" si="2"/>
        <v>24.856159906034225</v>
      </c>
      <c r="F39" s="53">
        <f t="shared" si="3"/>
        <v>29.956846008130295</v>
      </c>
      <c r="G39" s="53">
        <f t="shared" si="4"/>
        <v>34.499846489939266</v>
      </c>
      <c r="H39" s="53">
        <f t="shared" si="5"/>
        <v>39.73179978647766</v>
      </c>
      <c r="I39" s="54">
        <f t="shared" si="6"/>
        <v>55.14693333903568</v>
      </c>
      <c r="M39" s="11"/>
      <c r="N39" s="11"/>
    </row>
    <row r="40" spans="2:14" ht="15">
      <c r="B40" s="45">
        <v>65</v>
      </c>
      <c r="C40" s="52">
        <f t="shared" si="0"/>
        <v>17.045614577835295</v>
      </c>
      <c r="D40" s="53">
        <f t="shared" si="1"/>
        <v>20.54351327608689</v>
      </c>
      <c r="E40" s="53">
        <f t="shared" si="2"/>
        <v>23.65896777640319</v>
      </c>
      <c r="F40" s="53">
        <f t="shared" si="3"/>
        <v>28.51398031990321</v>
      </c>
      <c r="G40" s="53">
        <f t="shared" si="4"/>
        <v>32.8381680630473</v>
      </c>
      <c r="H40" s="53">
        <f t="shared" si="5"/>
        <v>37.818125341983134</v>
      </c>
      <c r="I40" s="54">
        <f t="shared" si="6"/>
        <v>52.49079197140821</v>
      </c>
      <c r="M40" s="11"/>
      <c r="N40" s="11"/>
    </row>
    <row r="41" spans="2:14" ht="15">
      <c r="B41" s="45">
        <v>70</v>
      </c>
      <c r="C41" s="52">
        <f t="shared" si="0"/>
        <v>16.284107208681487</v>
      </c>
      <c r="D41" s="53">
        <f t="shared" si="1"/>
        <v>19.625738403458275</v>
      </c>
      <c r="E41" s="53">
        <f t="shared" si="2"/>
        <v>22.602010972291787</v>
      </c>
      <c r="F41" s="53">
        <f t="shared" si="3"/>
        <v>27.240127386155223</v>
      </c>
      <c r="G41" s="53">
        <f t="shared" si="4"/>
        <v>31.371133427520682</v>
      </c>
      <c r="H41" s="53">
        <f t="shared" si="5"/>
        <v>36.12861271080173</v>
      </c>
      <c r="I41" s="54">
        <f t="shared" si="6"/>
        <v>50.1457826602788</v>
      </c>
      <c r="M41" s="11"/>
      <c r="N41" s="11"/>
    </row>
    <row r="42" spans="2:14" ht="15">
      <c r="B42" s="45">
        <v>75</v>
      </c>
      <c r="C42" s="52">
        <f t="shared" si="0"/>
        <v>15.60577153988643</v>
      </c>
      <c r="D42" s="53">
        <f t="shared" si="1"/>
        <v>18.80820274031739</v>
      </c>
      <c r="E42" s="53">
        <f t="shared" si="2"/>
        <v>21.660494803641843</v>
      </c>
      <c r="F42" s="53">
        <f t="shared" si="3"/>
        <v>26.10540444483861</v>
      </c>
      <c r="G42" s="53">
        <f t="shared" si="4"/>
        <v>30.06432805577324</v>
      </c>
      <c r="H42" s="53">
        <f t="shared" si="5"/>
        <v>34.623628350790035</v>
      </c>
      <c r="I42" s="54">
        <f t="shared" si="6"/>
        <v>48.05689485192679</v>
      </c>
      <c r="M42" s="11"/>
      <c r="N42" s="11"/>
    </row>
    <row r="43" spans="2:14" ht="15">
      <c r="B43" s="45">
        <v>80</v>
      </c>
      <c r="C43" s="52">
        <f t="shared" si="0"/>
        <v>14.996833427201025</v>
      </c>
      <c r="D43" s="53">
        <f t="shared" si="1"/>
        <v>18.07430557602655</v>
      </c>
      <c r="E43" s="53">
        <f t="shared" si="2"/>
        <v>20.81530103722985</v>
      </c>
      <c r="F43" s="53">
        <f t="shared" si="3"/>
        <v>25.0867700458344</v>
      </c>
      <c r="G43" s="53">
        <f t="shared" si="4"/>
        <v>28.891216227329117</v>
      </c>
      <c r="H43" s="53">
        <f t="shared" si="5"/>
        <v>33.27261235979185</v>
      </c>
      <c r="I43" s="54">
        <f t="shared" si="6"/>
        <v>46.18171202114788</v>
      </c>
      <c r="M43" s="11"/>
      <c r="N43" s="11"/>
    </row>
    <row r="44" spans="2:14" ht="15">
      <c r="B44" s="45">
        <v>85</v>
      </c>
      <c r="C44" s="52">
        <f t="shared" si="0"/>
        <v>14.446484301493351</v>
      </c>
      <c r="D44" s="53">
        <f t="shared" si="1"/>
        <v>17.411020335190475</v>
      </c>
      <c r="E44" s="53">
        <f t="shared" si="2"/>
        <v>20.051427598027455</v>
      </c>
      <c r="F44" s="53">
        <f t="shared" si="3"/>
        <v>24.16614356634624</v>
      </c>
      <c r="G44" s="53">
        <f t="shared" si="4"/>
        <v>27.830975365914846</v>
      </c>
      <c r="H44" s="53">
        <f t="shared" si="5"/>
        <v>32.05158438671264</v>
      </c>
      <c r="I44" s="54">
        <f t="shared" si="6"/>
        <v>44.486949926343044</v>
      </c>
      <c r="M44" s="11"/>
      <c r="N44" s="11"/>
    </row>
    <row r="45" spans="2:14" ht="15">
      <c r="B45" s="45">
        <v>90</v>
      </c>
      <c r="C45" s="52">
        <f t="shared" si="0"/>
        <v>13.946111856574252</v>
      </c>
      <c r="D45" s="53">
        <f t="shared" si="1"/>
        <v>16.80796739636889</v>
      </c>
      <c r="E45" s="53">
        <f t="shared" si="2"/>
        <v>19.35692077948572</v>
      </c>
      <c r="F45" s="53">
        <f t="shared" si="3"/>
        <v>23.329118302053484</v>
      </c>
      <c r="G45" s="53">
        <f t="shared" si="4"/>
        <v>26.867013968961924</v>
      </c>
      <c r="H45" s="53">
        <f t="shared" si="5"/>
        <v>30.941436802815545</v>
      </c>
      <c r="I45" s="54">
        <f t="shared" si="6"/>
        <v>42.9460875658491</v>
      </c>
      <c r="M45" s="11"/>
      <c r="N45" s="11"/>
    </row>
    <row r="46" spans="2:14" ht="15">
      <c r="B46" s="45">
        <v>95</v>
      </c>
      <c r="C46" s="52">
        <f t="shared" si="0"/>
        <v>13.488760638836878</v>
      </c>
      <c r="D46" s="53">
        <f t="shared" si="1"/>
        <v>16.25676399032453</v>
      </c>
      <c r="E46" s="53">
        <f t="shared" si="2"/>
        <v>18.722126552880518</v>
      </c>
      <c r="F46" s="53">
        <f t="shared" si="3"/>
        <v>22.56405913904715</v>
      </c>
      <c r="G46" s="53">
        <f t="shared" si="4"/>
        <v>25.985932440142882</v>
      </c>
      <c r="H46" s="53">
        <f t="shared" si="5"/>
        <v>29.926737942958</v>
      </c>
      <c r="I46" s="54">
        <f t="shared" si="6"/>
        <v>41.537706101015374</v>
      </c>
      <c r="M46" s="11"/>
      <c r="N46" s="11"/>
    </row>
    <row r="47" spans="2:14" ht="15">
      <c r="B47" s="45">
        <v>100</v>
      </c>
      <c r="C47" s="52">
        <f t="shared" si="0"/>
        <v>13.068745685133369</v>
      </c>
      <c r="D47" s="53">
        <f t="shared" si="1"/>
        <v>15.750558553250823</v>
      </c>
      <c r="E47" s="53">
        <f t="shared" si="2"/>
        <v>18.13915430451112</v>
      </c>
      <c r="F47" s="53">
        <f t="shared" si="3"/>
        <v>21.861456245541632</v>
      </c>
      <c r="G47" s="53">
        <f t="shared" si="4"/>
        <v>25.176778767464896</v>
      </c>
      <c r="H47" s="53">
        <f t="shared" si="5"/>
        <v>28.9948749061555</v>
      </c>
      <c r="I47" s="54">
        <f t="shared" si="6"/>
        <v>40.24429908074874</v>
      </c>
      <c r="J47" s="11"/>
      <c r="K47" s="11"/>
      <c r="L47" s="11"/>
      <c r="M47" s="11"/>
      <c r="N47" s="11"/>
    </row>
    <row r="48" spans="2:14" ht="15">
      <c r="B48" s="45">
        <v>105</v>
      </c>
      <c r="C48" s="52">
        <f t="shared" si="0"/>
        <v>12.68137050915003</v>
      </c>
      <c r="D48" s="53">
        <f t="shared" si="1"/>
        <v>15.283690841658412</v>
      </c>
      <c r="E48" s="53">
        <f t="shared" si="2"/>
        <v>17.601485406501098</v>
      </c>
      <c r="F48" s="53">
        <f t="shared" si="3"/>
        <v>21.2134533182215</v>
      </c>
      <c r="G48" s="53">
        <f t="shared" si="4"/>
        <v>24.430505227469787</v>
      </c>
      <c r="H48" s="53">
        <f t="shared" si="5"/>
        <v>28.135427868161337</v>
      </c>
      <c r="I48" s="54">
        <f t="shared" si="6"/>
        <v>39.0514040000475</v>
      </c>
      <c r="J48" s="11"/>
      <c r="K48" s="11"/>
      <c r="L48" s="11"/>
      <c r="M48" s="11"/>
      <c r="N48" s="11"/>
    </row>
    <row r="49" spans="2:14" ht="15">
      <c r="B49" s="45">
        <v>110</v>
      </c>
      <c r="C49" s="52">
        <f t="shared" si="0"/>
        <v>12.322717757360877</v>
      </c>
      <c r="D49" s="53">
        <f t="shared" si="1"/>
        <v>14.851439629228308</v>
      </c>
      <c r="E49" s="53">
        <f t="shared" si="2"/>
        <v>17.103682651502073</v>
      </c>
      <c r="F49" s="53">
        <f t="shared" si="3"/>
        <v>20.613497390584083</v>
      </c>
      <c r="G49" s="53">
        <f t="shared" si="4"/>
        <v>23.73956508648824</v>
      </c>
      <c r="H49" s="53">
        <f t="shared" si="5"/>
        <v>27.339705621863082</v>
      </c>
      <c r="I49" s="54">
        <f t="shared" si="6"/>
        <v>37.94695763947935</v>
      </c>
      <c r="J49" s="11"/>
      <c r="K49" s="11"/>
      <c r="L49" s="11"/>
      <c r="M49" s="11"/>
      <c r="N49" s="11"/>
    </row>
    <row r="50" spans="2:14" ht="15">
      <c r="B50" s="45">
        <v>115</v>
      </c>
      <c r="C50" s="52">
        <f t="shared" si="0"/>
        <v>11.989491441436577</v>
      </c>
      <c r="D50" s="53">
        <f t="shared" si="1"/>
        <v>14.449832564028448</v>
      </c>
      <c r="E50" s="53">
        <f t="shared" si="2"/>
        <v>16.641171274472935</v>
      </c>
      <c r="F50" s="53">
        <f t="shared" si="3"/>
        <v>20.056074918607365</v>
      </c>
      <c r="G50" s="53">
        <f t="shared" si="4"/>
        <v>23.097608663304705</v>
      </c>
      <c r="H50" s="53">
        <f t="shared" si="5"/>
        <v>26.600395547396243</v>
      </c>
      <c r="I50" s="54">
        <f t="shared" si="6"/>
        <v>36.92081023078894</v>
      </c>
      <c r="J50" s="11"/>
      <c r="K50" s="11"/>
      <c r="L50" s="11"/>
      <c r="M50" s="11"/>
      <c r="N50" s="11"/>
    </row>
    <row r="51" spans="2:14" ht="15">
      <c r="B51" s="45">
        <v>120</v>
      </c>
      <c r="C51" s="52">
        <f t="shared" si="0"/>
        <v>11.678896405997143</v>
      </c>
      <c r="D51" s="53">
        <f t="shared" si="1"/>
        <v>14.075500902069269</v>
      </c>
      <c r="E51" s="53">
        <f t="shared" si="2"/>
        <v>16.21007165636192</v>
      </c>
      <c r="F51" s="53">
        <f t="shared" si="3"/>
        <v>19.536510153867486</v>
      </c>
      <c r="G51" s="53">
        <f t="shared" si="4"/>
        <v>22.499251125256727</v>
      </c>
      <c r="H51" s="53">
        <f t="shared" si="5"/>
        <v>25.911296194174923</v>
      </c>
      <c r="I51" s="54">
        <f t="shared" si="6"/>
        <v>35.964354286172956</v>
      </c>
      <c r="J51" s="11"/>
      <c r="K51" s="11"/>
      <c r="L51" s="11"/>
      <c r="M51" s="11"/>
      <c r="N51" s="11"/>
    </row>
    <row r="52" spans="2:14" ht="15">
      <c r="B52" s="45">
        <v>125</v>
      </c>
      <c r="C52" s="52">
        <f t="shared" si="0"/>
        <v>11.388545095987533</v>
      </c>
      <c r="D52" s="53">
        <f t="shared" si="1"/>
        <v>13.725567142586767</v>
      </c>
      <c r="E52" s="53">
        <f t="shared" si="2"/>
        <v>15.807069919112372</v>
      </c>
      <c r="F52" s="53">
        <f t="shared" si="3"/>
        <v>19.050809183587567</v>
      </c>
      <c r="G52" s="53">
        <f t="shared" si="4"/>
        <v>21.93989287672402</v>
      </c>
      <c r="H52" s="53">
        <f t="shared" si="5"/>
        <v>25.26711043102675</v>
      </c>
      <c r="I52" s="54">
        <f t="shared" si="6"/>
        <v>35.07023749485713</v>
      </c>
      <c r="J52" s="11"/>
      <c r="K52" s="11"/>
      <c r="L52" s="11"/>
      <c r="M52" s="11"/>
      <c r="N52" s="11"/>
    </row>
    <row r="53" spans="2:14" ht="15">
      <c r="B53" s="45">
        <v>130</v>
      </c>
      <c r="C53" s="52">
        <f t="shared" si="0"/>
        <v>11.11638462167918</v>
      </c>
      <c r="D53" s="53">
        <f t="shared" si="1"/>
        <v>13.397557126189353</v>
      </c>
      <c r="E53" s="53">
        <f t="shared" si="2"/>
        <v>15.42931669336217</v>
      </c>
      <c r="F53" s="53">
        <f t="shared" si="3"/>
        <v>18.595537924645992</v>
      </c>
      <c r="G53" s="53">
        <f t="shared" si="4"/>
        <v>21.415579050745716</v>
      </c>
      <c r="H53" s="53">
        <f t="shared" si="5"/>
        <v>24.663283629503823</v>
      </c>
      <c r="I53" s="54">
        <f t="shared" si="6"/>
        <v>34.23213812480944</v>
      </c>
      <c r="J53" s="11"/>
      <c r="K53" s="11"/>
      <c r="L53" s="11"/>
      <c r="M53" s="11"/>
      <c r="N53" s="11"/>
    </row>
    <row r="54" spans="2:14" ht="15">
      <c r="B54" s="45">
        <v>135</v>
      </c>
      <c r="C54" s="52">
        <f t="shared" si="0"/>
        <v>10.860639109584206</v>
      </c>
      <c r="D54" s="53">
        <f t="shared" si="1"/>
        <v>13.089330555710957</v>
      </c>
      <c r="E54" s="53">
        <f t="shared" si="2"/>
        <v>15.074347102680322</v>
      </c>
      <c r="F54" s="53">
        <f t="shared" si="3"/>
        <v>18.167725687927817</v>
      </c>
      <c r="G54" s="53">
        <f t="shared" si="4"/>
        <v>20.922888448761487</v>
      </c>
      <c r="H54" s="53">
        <f t="shared" si="5"/>
        <v>24.095875761169534</v>
      </c>
      <c r="I54" s="54">
        <f t="shared" si="6"/>
        <v>33.444587496364846</v>
      </c>
      <c r="J54" s="11"/>
      <c r="K54" s="11"/>
      <c r="L54" s="11"/>
      <c r="M54" s="11"/>
      <c r="N54" s="11"/>
    </row>
    <row r="55" spans="2:14" ht="15">
      <c r="B55" s="45">
        <v>140</v>
      </c>
      <c r="C55" s="52">
        <f t="shared" si="0"/>
        <v>10.619763700849246</v>
      </c>
      <c r="D55" s="53">
        <f t="shared" si="1"/>
        <v>12.799025554701254</v>
      </c>
      <c r="E55" s="53">
        <f t="shared" si="2"/>
        <v>14.74001691426936</v>
      </c>
      <c r="F55" s="53">
        <f t="shared" si="3"/>
        <v>17.764788226632156</v>
      </c>
      <c r="G55" s="53">
        <f t="shared" si="4"/>
        <v>20.458844919079713</v>
      </c>
      <c r="H55" s="53">
        <f t="shared" si="5"/>
        <v>23.561459336478972</v>
      </c>
      <c r="I55" s="54">
        <f t="shared" si="6"/>
        <v>32.70282832345855</v>
      </c>
      <c r="J55" s="11"/>
      <c r="K55" s="11"/>
      <c r="L55" s="11"/>
      <c r="M55" s="11"/>
      <c r="N55" s="11"/>
    </row>
    <row r="56" spans="2:14" ht="15">
      <c r="B56" s="45">
        <v>145</v>
      </c>
      <c r="C56" s="52">
        <f t="shared" si="0"/>
        <v>10.3924075210404</v>
      </c>
      <c r="D56" s="53">
        <f t="shared" si="1"/>
        <v>12.525014038309418</v>
      </c>
      <c r="E56" s="53">
        <f t="shared" si="2"/>
        <v>14.424451141776883</v>
      </c>
      <c r="F56" s="53">
        <f t="shared" si="3"/>
        <v>17.3844657919628</v>
      </c>
      <c r="G56" s="53">
        <f t="shared" si="4"/>
        <v>20.020846018620976</v>
      </c>
      <c r="H56" s="53">
        <f t="shared" si="5"/>
        <v>23.057037247969134</v>
      </c>
      <c r="I56" s="54">
        <f t="shared" si="6"/>
        <v>32.00270068163809</v>
      </c>
      <c r="J56" s="11"/>
      <c r="K56" s="11"/>
      <c r="L56" s="11"/>
      <c r="M56" s="11"/>
      <c r="N56" s="11"/>
    </row>
    <row r="57" spans="2:14" ht="15">
      <c r="B57" s="45">
        <v>150</v>
      </c>
      <c r="C57" s="52">
        <f t="shared" si="0"/>
        <v>10.17738362927734</v>
      </c>
      <c r="D57" s="53">
        <f t="shared" si="1"/>
        <v>12.265865495736229</v>
      </c>
      <c r="E57" s="53">
        <f t="shared" si="2"/>
        <v>14.126002335302395</v>
      </c>
      <c r="F57" s="53">
        <f t="shared" si="3"/>
        <v>17.024772863905316</v>
      </c>
      <c r="G57" s="53">
        <f t="shared" si="4"/>
        <v>19.606605120292357</v>
      </c>
      <c r="H57" s="53">
        <f t="shared" si="5"/>
        <v>22.57997609813002</v>
      </c>
      <c r="I57" s="54">
        <f t="shared" si="6"/>
        <v>31.340549468498857</v>
      </c>
      <c r="J57" s="11"/>
      <c r="K57" s="11"/>
      <c r="L57" s="11"/>
      <c r="M57" s="15"/>
      <c r="N57" s="11"/>
    </row>
    <row r="58" spans="2:14" ht="15">
      <c r="B58" s="45">
        <v>155</v>
      </c>
      <c r="C58" s="52">
        <f t="shared" si="0"/>
        <v>9.973644447328383</v>
      </c>
      <c r="D58" s="53">
        <f t="shared" si="1"/>
        <v>12.020317377179683</v>
      </c>
      <c r="E58" s="53">
        <f t="shared" si="2"/>
        <v>13.843216477478942</v>
      </c>
      <c r="F58" s="53">
        <f t="shared" si="3"/>
        <v>16.683957048907374</v>
      </c>
      <c r="G58" s="53">
        <f t="shared" si="4"/>
        <v>19.214104077439536</v>
      </c>
      <c r="H58" s="53">
        <f t="shared" si="5"/>
        <v>22.127951685350105</v>
      </c>
      <c r="I58" s="54">
        <f t="shared" si="6"/>
        <v>30.713148739280577</v>
      </c>
      <c r="J58" s="11"/>
      <c r="K58" s="11"/>
      <c r="L58" s="11"/>
      <c r="M58" s="11"/>
      <c r="N58" s="11"/>
    </row>
    <row r="59" spans="2:14" ht="15">
      <c r="B59" s="45">
        <v>160</v>
      </c>
      <c r="C59" s="52">
        <f t="shared" si="0"/>
        <v>9.780261528428449</v>
      </c>
      <c r="D59" s="53">
        <f t="shared" si="1"/>
        <v>11.787250711049905</v>
      </c>
      <c r="E59" s="53">
        <f t="shared" si="2"/>
        <v>13.574804903002208</v>
      </c>
      <c r="F59" s="53">
        <f t="shared" si="3"/>
        <v>16.360465237066908</v>
      </c>
      <c r="G59" s="53">
        <f t="shared" si="4"/>
        <v>18.841554248721938</v>
      </c>
      <c r="H59" s="53">
        <f t="shared" si="5"/>
        <v>21.69890411815555</v>
      </c>
      <c r="I59" s="54">
        <f t="shared" si="6"/>
        <v>30.117639406340512</v>
      </c>
      <c r="J59" s="11"/>
      <c r="K59" s="11"/>
      <c r="L59" s="11"/>
      <c r="M59" s="11"/>
      <c r="N59" s="11"/>
    </row>
    <row r="60" spans="2:14" ht="15">
      <c r="B60" s="45">
        <v>165</v>
      </c>
      <c r="C60" s="52">
        <f t="shared" si="0"/>
        <v>9.596408790373513</v>
      </c>
      <c r="D60" s="53">
        <f t="shared" si="1"/>
        <v>11.565669896358262</v>
      </c>
      <c r="E60" s="53">
        <f t="shared" si="2"/>
        <v>13.319621026505242</v>
      </c>
      <c r="F60" s="53">
        <f t="shared" si="3"/>
        <v>16.052915554377527</v>
      </c>
      <c r="G60" s="53">
        <f t="shared" si="4"/>
        <v>18.48736419687424</v>
      </c>
      <c r="H60" s="53">
        <f t="shared" si="5"/>
        <v>21.291000615440584</v>
      </c>
      <c r="I60" s="54">
        <f t="shared" si="6"/>
        <v>29.551477606626687</v>
      </c>
      <c r="J60" s="11"/>
      <c r="K60" s="11"/>
      <c r="L60" s="11"/>
      <c r="M60" s="11"/>
      <c r="N60" s="11"/>
    </row>
    <row r="61" spans="2:14" ht="15">
      <c r="B61" s="45">
        <v>170</v>
      </c>
      <c r="C61" s="52">
        <f t="shared" si="0"/>
        <v>9.421348534729377</v>
      </c>
      <c r="D61" s="53">
        <f t="shared" si="1"/>
        <v>11.354685852954109</v>
      </c>
      <c r="E61" s="53">
        <f t="shared" si="2"/>
        <v>13.0766409375034</v>
      </c>
      <c r="F61" s="53">
        <f t="shared" si="3"/>
        <v>15.760073975598381</v>
      </c>
      <c r="G61" s="53">
        <f t="shared" si="4"/>
        <v>18.150112754882983</v>
      </c>
      <c r="H61" s="53">
        <f t="shared" si="5"/>
        <v>20.90260448808955</v>
      </c>
      <c r="I61" s="54">
        <f t="shared" si="6"/>
        <v>29.012391648797596</v>
      </c>
      <c r="J61" s="11"/>
      <c r="K61" s="11"/>
      <c r="L61" s="11"/>
      <c r="M61" s="11"/>
      <c r="N61" s="11"/>
    </row>
    <row r="62" spans="2:14" ht="15">
      <c r="B62" s="45">
        <v>175</v>
      </c>
      <c r="C62" s="52">
        <f t="shared" si="0"/>
        <v>9.254419722424858</v>
      </c>
      <c r="D62" s="53">
        <f t="shared" si="1"/>
        <v>11.153501891174374</v>
      </c>
      <c r="E62" s="53">
        <f t="shared" si="2"/>
        <v>12.844947127155177</v>
      </c>
      <c r="F62" s="53">
        <f t="shared" si="3"/>
        <v>15.480834711614017</v>
      </c>
      <c r="G62" s="53">
        <f t="shared" si="4"/>
        <v>17.82852643906023</v>
      </c>
      <c r="H62" s="53">
        <f t="shared" si="5"/>
        <v>20.532249126709416</v>
      </c>
      <c r="I62" s="54">
        <f t="shared" si="6"/>
        <v>28.498345908721763</v>
      </c>
      <c r="J62" s="11"/>
      <c r="K62" s="11"/>
      <c r="L62" s="11"/>
      <c r="M62" s="11"/>
      <c r="N62" s="11"/>
    </row>
    <row r="63" spans="2:14" ht="15.75" thickBot="1">
      <c r="B63" s="46">
        <v>180</v>
      </c>
      <c r="C63" s="55">
        <f t="shared" si="0"/>
        <v>9.095028088704307</v>
      </c>
      <c r="D63" s="56">
        <f t="shared" si="1"/>
        <v>10.961401798303966</v>
      </c>
      <c r="E63" s="56">
        <f t="shared" si="2"/>
        <v>12.62371476801652</v>
      </c>
      <c r="F63" s="56">
        <f t="shared" si="3"/>
        <v>15.214203673682722</v>
      </c>
      <c r="G63" s="56">
        <f t="shared" si="4"/>
        <v>17.52146040562045</v>
      </c>
      <c r="H63" s="56">
        <f t="shared" si="5"/>
        <v>20.178616070243066</v>
      </c>
      <c r="I63" s="57">
        <f t="shared" si="6"/>
        <v>28.00751038915724</v>
      </c>
      <c r="J63" s="11"/>
      <c r="K63" s="11"/>
      <c r="L63" s="11"/>
      <c r="M63" s="11"/>
      <c r="N63" s="11"/>
    </row>
    <row r="64" spans="2:14" ht="1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2:14" ht="1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2:14" ht="1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2:14" ht="1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2:14" ht="1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2:14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2:14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</sheetData>
  <sheetProtection/>
  <mergeCells count="7">
    <mergeCell ref="B2:F2"/>
    <mergeCell ref="B26:B27"/>
    <mergeCell ref="C26:I26"/>
    <mergeCell ref="B25:I25"/>
    <mergeCell ref="G13:H13"/>
    <mergeCell ref="E14:E15"/>
    <mergeCell ref="F16:G16"/>
  </mergeCells>
  <printOptions/>
  <pageMargins left="0.7" right="0.7" top="0.75" bottom="0.75" header="0.3" footer="0.3"/>
  <pageSetup horizontalDpi="600" verticalDpi="600" orientation="portrait" paperSize="9" r:id="rId5"/>
  <drawing r:id="rId4"/>
  <legacyDrawing r:id="rId3"/>
  <oleObjects>
    <oleObject progId="Equation.3" shapeId="788961" r:id="rId1"/>
    <oleObject progId="Equation.3" shapeId="78896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H43"/>
  <sheetViews>
    <sheetView zoomScalePageLayoutView="0" workbookViewId="0" topLeftCell="A1">
      <selection activeCell="R18" sqref="R18"/>
    </sheetView>
  </sheetViews>
  <sheetFormatPr defaultColWidth="11.421875" defaultRowHeight="15"/>
  <cols>
    <col min="2" max="2" width="16.140625" style="0" customWidth="1"/>
    <col min="3" max="3" width="18.421875" style="0" customWidth="1"/>
    <col min="4" max="4" width="20.421875" style="0" customWidth="1"/>
    <col min="5" max="5" width="14.421875" style="0" customWidth="1"/>
    <col min="6" max="6" width="18.140625" style="0" customWidth="1"/>
    <col min="7" max="7" width="14.7109375" style="0" customWidth="1"/>
  </cols>
  <sheetData>
    <row r="1" ht="15.75" thickBot="1"/>
    <row r="2" spans="2:6" ht="15" customHeight="1" thickBot="1">
      <c r="B2" s="64" t="s">
        <v>32</v>
      </c>
      <c r="C2" s="65"/>
      <c r="D2" s="66"/>
      <c r="E2" s="59"/>
      <c r="F2" s="59"/>
    </row>
    <row r="3" spans="2:6" ht="15" customHeight="1">
      <c r="B3" s="67" t="s">
        <v>20</v>
      </c>
      <c r="C3" s="68"/>
      <c r="D3" s="75">
        <f>'Datos partida'!E9</f>
        <v>3</v>
      </c>
      <c r="E3" s="59">
        <f>D3*60</f>
        <v>180</v>
      </c>
      <c r="F3" s="59" t="s">
        <v>7</v>
      </c>
    </row>
    <row r="4" spans="2:6" ht="15" customHeight="1">
      <c r="B4" s="69" t="s">
        <v>19</v>
      </c>
      <c r="C4" s="70"/>
      <c r="D4" s="76">
        <f>'Datos partida'!C63</f>
        <v>9.095028088704307</v>
      </c>
      <c r="E4" s="60"/>
      <c r="F4" s="60"/>
    </row>
    <row r="5" spans="2:6" ht="15">
      <c r="B5" s="71" t="s">
        <v>21</v>
      </c>
      <c r="C5" s="72"/>
      <c r="D5" s="62">
        <f>D3*D4</f>
        <v>27.28508426611292</v>
      </c>
      <c r="E5" s="60"/>
      <c r="F5" s="60"/>
    </row>
    <row r="6" spans="2:6" ht="15.75" thickBot="1">
      <c r="B6" s="73" t="s">
        <v>26</v>
      </c>
      <c r="C6" s="74"/>
      <c r="D6" s="63">
        <v>5</v>
      </c>
      <c r="E6" s="61"/>
      <c r="F6" s="61"/>
    </row>
    <row r="7" spans="2:8" ht="39" thickBot="1">
      <c r="B7" s="77" t="s">
        <v>31</v>
      </c>
      <c r="C7" s="78" t="s">
        <v>8</v>
      </c>
      <c r="D7" s="79" t="s">
        <v>27</v>
      </c>
      <c r="E7" s="79" t="s">
        <v>28</v>
      </c>
      <c r="F7" s="80" t="s">
        <v>9</v>
      </c>
      <c r="G7" s="81" t="s">
        <v>29</v>
      </c>
      <c r="H7" s="80" t="s">
        <v>30</v>
      </c>
    </row>
    <row r="8" spans="1:8" ht="15">
      <c r="A8" s="58">
        <v>1</v>
      </c>
      <c r="B8" s="82">
        <f>D6</f>
        <v>5</v>
      </c>
      <c r="C8" s="83">
        <f>'Datos partida'!C28</f>
        <v>82.90790972750327</v>
      </c>
      <c r="D8" s="50">
        <f>C8*B8/60</f>
        <v>6.908992477291938</v>
      </c>
      <c r="E8" s="50">
        <f>D8</f>
        <v>6.908992477291938</v>
      </c>
      <c r="F8" s="88">
        <f>E8/($D$6/60)</f>
        <v>82.90790972750327</v>
      </c>
      <c r="G8" s="91">
        <f>E42</f>
        <v>0.29823667533926823</v>
      </c>
      <c r="H8" s="92">
        <f>G8/($D$6/60)</f>
        <v>3.5788401040712188</v>
      </c>
    </row>
    <row r="9" spans="1:8" ht="15">
      <c r="A9" s="58">
        <v>2</v>
      </c>
      <c r="B9" s="84">
        <f>B8+$D$6</f>
        <v>10</v>
      </c>
      <c r="C9" s="85">
        <f>'Datos partida'!C29</f>
        <v>54.068816850335345</v>
      </c>
      <c r="D9" s="53">
        <f aca="true" t="shared" si="0" ref="D9:D43">C9*B9/60</f>
        <v>9.011469475055891</v>
      </c>
      <c r="E9" s="53">
        <f aca="true" t="shared" si="1" ref="E9:E43">D9-D8</f>
        <v>2.1024769977639535</v>
      </c>
      <c r="F9" s="89">
        <f aca="true" t="shared" si="2" ref="F9:F43">E9/($D$6/60)</f>
        <v>25.22972397316744</v>
      </c>
      <c r="G9" s="93">
        <f>E40</f>
        <v>0.3094267643846287</v>
      </c>
      <c r="H9" s="47">
        <f aca="true" t="shared" si="3" ref="H9:H43">G9/($D$6/60)</f>
        <v>3.713121172615544</v>
      </c>
    </row>
    <row r="10" spans="1:8" ht="15">
      <c r="A10" s="58">
        <v>3</v>
      </c>
      <c r="B10" s="84">
        <f aca="true" t="shared" si="4" ref="B10:B43">B9+$D$6</f>
        <v>15</v>
      </c>
      <c r="C10" s="85">
        <f>'Datos partida'!C30</f>
        <v>42.10649627171024</v>
      </c>
      <c r="D10" s="53">
        <f t="shared" si="0"/>
        <v>10.52662406792756</v>
      </c>
      <c r="E10" s="53">
        <f t="shared" si="1"/>
        <v>1.515154592871669</v>
      </c>
      <c r="F10" s="89">
        <f t="shared" si="2"/>
        <v>18.181855114460028</v>
      </c>
      <c r="G10" s="93">
        <f>E38</f>
        <v>0.32178908240496895</v>
      </c>
      <c r="H10" s="47">
        <f t="shared" si="3"/>
        <v>3.8614689888596274</v>
      </c>
    </row>
    <row r="11" spans="1:8" ht="15">
      <c r="A11" s="58">
        <v>4</v>
      </c>
      <c r="B11" s="84">
        <f t="shared" si="4"/>
        <v>20</v>
      </c>
      <c r="C11" s="85">
        <f>'Datos partida'!C31</f>
        <v>35.26125511068467</v>
      </c>
      <c r="D11" s="53">
        <f t="shared" si="0"/>
        <v>11.753751703561557</v>
      </c>
      <c r="E11" s="53">
        <f t="shared" si="1"/>
        <v>1.2271276356339964</v>
      </c>
      <c r="F11" s="89">
        <f t="shared" si="2"/>
        <v>14.725531627607957</v>
      </c>
      <c r="G11" s="93">
        <f>E36</f>
        <v>0.33553620719939303</v>
      </c>
      <c r="H11" s="47">
        <f t="shared" si="3"/>
        <v>4.026434486392716</v>
      </c>
    </row>
    <row r="12" spans="1:8" ht="15">
      <c r="A12" s="58">
        <v>5</v>
      </c>
      <c r="B12" s="84">
        <f t="shared" si="4"/>
        <v>25</v>
      </c>
      <c r="C12" s="85">
        <f>'Datos partida'!C32</f>
        <v>30.72784516925544</v>
      </c>
      <c r="D12" s="53">
        <f t="shared" si="0"/>
        <v>12.8032688205231</v>
      </c>
      <c r="E12" s="53">
        <f t="shared" si="1"/>
        <v>1.0495171169615425</v>
      </c>
      <c r="F12" s="89">
        <f t="shared" si="2"/>
        <v>12.59420540353851</v>
      </c>
      <c r="G12" s="93">
        <f>E34</f>
        <v>0.35093798292623646</v>
      </c>
      <c r="H12" s="47">
        <f t="shared" si="3"/>
        <v>4.2112557951148375</v>
      </c>
    </row>
    <row r="13" spans="1:8" ht="15">
      <c r="A13" s="58">
        <v>6</v>
      </c>
      <c r="B13" s="84">
        <f t="shared" si="4"/>
        <v>30</v>
      </c>
      <c r="C13" s="85">
        <f>'Datos partida'!C33</f>
        <v>27.459966637769302</v>
      </c>
      <c r="D13" s="53">
        <f t="shared" si="0"/>
        <v>13.729983318884651</v>
      </c>
      <c r="E13" s="53">
        <f t="shared" si="1"/>
        <v>0.9267144983615516</v>
      </c>
      <c r="F13" s="89">
        <f t="shared" si="2"/>
        <v>11.12057398033862</v>
      </c>
      <c r="G13" s="93">
        <f>E32</f>
        <v>0.36834280464640656</v>
      </c>
      <c r="H13" s="47">
        <f t="shared" si="3"/>
        <v>4.420113655756879</v>
      </c>
    </row>
    <row r="14" spans="1:8" ht="15">
      <c r="A14" s="58">
        <v>7</v>
      </c>
      <c r="B14" s="84">
        <f t="shared" si="4"/>
        <v>35</v>
      </c>
      <c r="C14" s="85">
        <f>'Datos partida'!C34</f>
        <v>24.969684359608408</v>
      </c>
      <c r="D14" s="53">
        <f t="shared" si="0"/>
        <v>14.565649209771571</v>
      </c>
      <c r="E14" s="53">
        <f t="shared" si="1"/>
        <v>0.8356658908869203</v>
      </c>
      <c r="F14" s="89">
        <f t="shared" si="2"/>
        <v>10.027990690643044</v>
      </c>
      <c r="G14" s="93">
        <f>E30</f>
        <v>0.3882093742585013</v>
      </c>
      <c r="H14" s="47">
        <f t="shared" si="3"/>
        <v>4.658512491102016</v>
      </c>
    </row>
    <row r="15" spans="1:8" ht="15">
      <c r="A15" s="58">
        <v>8</v>
      </c>
      <c r="B15" s="84">
        <f t="shared" si="4"/>
        <v>40</v>
      </c>
      <c r="C15" s="85">
        <f>'Datos partida'!C35</f>
        <v>22.995807646807677</v>
      </c>
      <c r="D15" s="53">
        <f t="shared" si="0"/>
        <v>15.330538431205118</v>
      </c>
      <c r="E15" s="53">
        <f t="shared" si="1"/>
        <v>0.7648892214335472</v>
      </c>
      <c r="F15" s="89">
        <f t="shared" si="2"/>
        <v>9.178670657202566</v>
      </c>
      <c r="G15" s="93">
        <f>E28</f>
        <v>0.4111555824569386</v>
      </c>
      <c r="H15" s="47">
        <f t="shared" si="3"/>
        <v>4.933866989483263</v>
      </c>
    </row>
    <row r="16" spans="1:8" ht="15">
      <c r="A16" s="58">
        <v>9</v>
      </c>
      <c r="B16" s="84">
        <f t="shared" si="4"/>
        <v>45</v>
      </c>
      <c r="C16" s="85">
        <f>'Datos partida'!C36</f>
        <v>21.384654782719732</v>
      </c>
      <c r="D16" s="53">
        <f t="shared" si="0"/>
        <v>16.038491087039798</v>
      </c>
      <c r="E16" s="53">
        <f t="shared" si="1"/>
        <v>0.7079526558346796</v>
      </c>
      <c r="F16" s="89">
        <f t="shared" si="2"/>
        <v>8.495431870016155</v>
      </c>
      <c r="G16" s="93">
        <f>E26</f>
        <v>0.43803655996368107</v>
      </c>
      <c r="H16" s="47">
        <f t="shared" si="3"/>
        <v>5.256438719564173</v>
      </c>
    </row>
    <row r="17" spans="1:8" ht="15">
      <c r="A17" s="58">
        <v>10</v>
      </c>
      <c r="B17" s="84">
        <f t="shared" si="4"/>
        <v>50</v>
      </c>
      <c r="C17" s="85">
        <f>'Datos partida'!C37</f>
        <v>20.0393211953188</v>
      </c>
      <c r="D17" s="53">
        <f t="shared" si="0"/>
        <v>16.699434329432332</v>
      </c>
      <c r="E17" s="53">
        <f t="shared" si="1"/>
        <v>0.6609432423925341</v>
      </c>
      <c r="F17" s="89">
        <f t="shared" si="2"/>
        <v>7.931318908710409</v>
      </c>
      <c r="G17" s="93">
        <f>E24</f>
        <v>0.47007485751421285</v>
      </c>
      <c r="H17" s="47">
        <f t="shared" si="3"/>
        <v>5.640898290170554</v>
      </c>
    </row>
    <row r="18" spans="1:8" ht="15">
      <c r="A18" s="58">
        <v>11</v>
      </c>
      <c r="B18" s="84">
        <f t="shared" si="4"/>
        <v>55</v>
      </c>
      <c r="C18" s="85">
        <f>'Datos partida'!C38</f>
        <v>18.895378721763926</v>
      </c>
      <c r="D18" s="53">
        <f t="shared" si="0"/>
        <v>17.3207638282836</v>
      </c>
      <c r="E18" s="53">
        <f t="shared" si="1"/>
        <v>0.6213294988512672</v>
      </c>
      <c r="F18" s="89">
        <f t="shared" si="2"/>
        <v>7.455953986215206</v>
      </c>
      <c r="G18" s="93">
        <f>E22</f>
        <v>0.5090893480629681</v>
      </c>
      <c r="H18" s="47">
        <f t="shared" si="3"/>
        <v>6.1090721767556175</v>
      </c>
    </row>
    <row r="19" spans="1:8" ht="15">
      <c r="A19" s="58">
        <v>12</v>
      </c>
      <c r="B19" s="84">
        <f t="shared" si="4"/>
        <v>60</v>
      </c>
      <c r="C19" s="85">
        <f>'Datos partida'!C39</f>
        <v>17.90815751758526</v>
      </c>
      <c r="D19" s="53">
        <f t="shared" si="0"/>
        <v>17.90815751758526</v>
      </c>
      <c r="E19" s="53">
        <f t="shared" si="1"/>
        <v>0.5873936893016598</v>
      </c>
      <c r="F19" s="89">
        <f t="shared" si="2"/>
        <v>7.048724271619918</v>
      </c>
      <c r="G19" s="93">
        <f>E20</f>
        <v>0.5579249417363101</v>
      </c>
      <c r="H19" s="47">
        <f t="shared" si="3"/>
        <v>6.695099300835722</v>
      </c>
    </row>
    <row r="20" spans="1:8" ht="15">
      <c r="A20" s="58">
        <v>13</v>
      </c>
      <c r="B20" s="84">
        <f t="shared" si="4"/>
        <v>65</v>
      </c>
      <c r="C20" s="85">
        <f>'Datos partida'!C40</f>
        <v>17.045614577835295</v>
      </c>
      <c r="D20" s="53">
        <f t="shared" si="0"/>
        <v>18.46608245932157</v>
      </c>
      <c r="E20" s="53">
        <f t="shared" si="1"/>
        <v>0.5579249417363101</v>
      </c>
      <c r="F20" s="89">
        <f t="shared" si="2"/>
        <v>6.695099300835722</v>
      </c>
      <c r="G20" s="93">
        <f>E18</f>
        <v>0.6213294988512672</v>
      </c>
      <c r="H20" s="47">
        <f t="shared" si="3"/>
        <v>7.455953986215206</v>
      </c>
    </row>
    <row r="21" spans="1:8" ht="15">
      <c r="A21" s="58">
        <v>14</v>
      </c>
      <c r="B21" s="84">
        <f t="shared" si="4"/>
        <v>70</v>
      </c>
      <c r="C21" s="85">
        <f>'Datos partida'!C41</f>
        <v>16.284107208681487</v>
      </c>
      <c r="D21" s="53">
        <f t="shared" si="0"/>
        <v>18.99812507679507</v>
      </c>
      <c r="E21" s="53">
        <f t="shared" si="1"/>
        <v>0.5320426174735005</v>
      </c>
      <c r="F21" s="89">
        <f t="shared" si="2"/>
        <v>6.3845114096820055</v>
      </c>
      <c r="G21" s="93">
        <f>E16</f>
        <v>0.7079526558346796</v>
      </c>
      <c r="H21" s="47">
        <f t="shared" si="3"/>
        <v>8.495431870016155</v>
      </c>
    </row>
    <row r="22" spans="1:8" ht="15">
      <c r="A22" s="58">
        <v>15</v>
      </c>
      <c r="B22" s="84">
        <f t="shared" si="4"/>
        <v>75</v>
      </c>
      <c r="C22" s="85">
        <f>'Datos partida'!C42</f>
        <v>15.60577153988643</v>
      </c>
      <c r="D22" s="53">
        <f t="shared" si="0"/>
        <v>19.507214424858038</v>
      </c>
      <c r="E22" s="53">
        <f t="shared" si="1"/>
        <v>0.5090893480629681</v>
      </c>
      <c r="F22" s="89">
        <f t="shared" si="2"/>
        <v>6.1090721767556175</v>
      </c>
      <c r="G22" s="93">
        <f>E14</f>
        <v>0.8356658908869203</v>
      </c>
      <c r="H22" s="47">
        <f t="shared" si="3"/>
        <v>10.027990690643044</v>
      </c>
    </row>
    <row r="23" spans="1:8" ht="15">
      <c r="A23" s="58">
        <v>16</v>
      </c>
      <c r="B23" s="84">
        <f t="shared" si="4"/>
        <v>80</v>
      </c>
      <c r="C23" s="85">
        <f>'Datos partida'!C43</f>
        <v>14.996833427201025</v>
      </c>
      <c r="D23" s="53">
        <f t="shared" si="0"/>
        <v>19.9957779029347</v>
      </c>
      <c r="E23" s="53">
        <f t="shared" si="1"/>
        <v>0.48856347807666367</v>
      </c>
      <c r="F23" s="89">
        <f t="shared" si="2"/>
        <v>5.862761736919964</v>
      </c>
      <c r="G23" s="93">
        <f>E12</f>
        <v>1.0495171169615425</v>
      </c>
      <c r="H23" s="47">
        <f t="shared" si="3"/>
        <v>12.59420540353851</v>
      </c>
    </row>
    <row r="24" spans="1:8" ht="15">
      <c r="A24" s="58">
        <v>17</v>
      </c>
      <c r="B24" s="84">
        <f t="shared" si="4"/>
        <v>85</v>
      </c>
      <c r="C24" s="85">
        <f>'Datos partida'!C44</f>
        <v>14.446484301493351</v>
      </c>
      <c r="D24" s="53">
        <f t="shared" si="0"/>
        <v>20.465852760448914</v>
      </c>
      <c r="E24" s="53">
        <f t="shared" si="1"/>
        <v>0.47007485751421285</v>
      </c>
      <c r="F24" s="89">
        <f t="shared" si="2"/>
        <v>5.640898290170554</v>
      </c>
      <c r="G24" s="93">
        <f>E10</f>
        <v>1.515154592871669</v>
      </c>
      <c r="H24" s="47">
        <f t="shared" si="3"/>
        <v>18.181855114460028</v>
      </c>
    </row>
    <row r="25" spans="1:8" ht="15">
      <c r="A25" s="58">
        <v>18</v>
      </c>
      <c r="B25" s="84">
        <f t="shared" si="4"/>
        <v>90</v>
      </c>
      <c r="C25" s="85">
        <f>'Datos partida'!C45</f>
        <v>13.946111856574252</v>
      </c>
      <c r="D25" s="53">
        <f t="shared" si="0"/>
        <v>20.919167784861376</v>
      </c>
      <c r="E25" s="53">
        <f t="shared" si="1"/>
        <v>0.4533150244124613</v>
      </c>
      <c r="F25" s="89">
        <f t="shared" si="2"/>
        <v>5.439780292949536</v>
      </c>
      <c r="G25" s="93">
        <f>E8</f>
        <v>6.908992477291938</v>
      </c>
      <c r="H25" s="47">
        <f t="shared" si="3"/>
        <v>82.90790972750327</v>
      </c>
    </row>
    <row r="26" spans="1:8" ht="15">
      <c r="A26" s="58">
        <v>19</v>
      </c>
      <c r="B26" s="84">
        <f t="shared" si="4"/>
        <v>95</v>
      </c>
      <c r="C26" s="85">
        <f>'Datos partida'!C46</f>
        <v>13.488760638836878</v>
      </c>
      <c r="D26" s="53">
        <f t="shared" si="0"/>
        <v>21.357204344825057</v>
      </c>
      <c r="E26" s="53">
        <f t="shared" si="1"/>
        <v>0.43803655996368107</v>
      </c>
      <c r="F26" s="89">
        <f t="shared" si="2"/>
        <v>5.256438719564173</v>
      </c>
      <c r="G26" s="93">
        <f>E9</f>
        <v>2.1024769977639535</v>
      </c>
      <c r="H26" s="47">
        <f t="shared" si="3"/>
        <v>25.22972397316744</v>
      </c>
    </row>
    <row r="27" spans="1:8" ht="15">
      <c r="A27" s="58">
        <v>20</v>
      </c>
      <c r="B27" s="84">
        <f t="shared" si="4"/>
        <v>100</v>
      </c>
      <c r="C27" s="85">
        <f>'Datos partida'!C47</f>
        <v>13.068745685133369</v>
      </c>
      <c r="D27" s="53">
        <f t="shared" si="0"/>
        <v>21.781242808555614</v>
      </c>
      <c r="E27" s="53">
        <f t="shared" si="1"/>
        <v>0.4240384637305574</v>
      </c>
      <c r="F27" s="89">
        <f t="shared" si="2"/>
        <v>5.088461564766689</v>
      </c>
      <c r="G27" s="93">
        <f>E11</f>
        <v>1.2271276356339964</v>
      </c>
      <c r="H27" s="47">
        <f t="shared" si="3"/>
        <v>14.725531627607957</v>
      </c>
    </row>
    <row r="28" spans="1:8" ht="15">
      <c r="A28" s="58">
        <v>21</v>
      </c>
      <c r="B28" s="84">
        <f t="shared" si="4"/>
        <v>105</v>
      </c>
      <c r="C28" s="85">
        <f>'Datos partida'!C48</f>
        <v>12.68137050915003</v>
      </c>
      <c r="D28" s="53">
        <f t="shared" si="0"/>
        <v>22.192398391012553</v>
      </c>
      <c r="E28" s="53">
        <f t="shared" si="1"/>
        <v>0.4111555824569386</v>
      </c>
      <c r="F28" s="89">
        <f t="shared" si="2"/>
        <v>4.933866989483263</v>
      </c>
      <c r="G28" s="93">
        <f>E13</f>
        <v>0.9267144983615516</v>
      </c>
      <c r="H28" s="47">
        <f t="shared" si="3"/>
        <v>11.12057398033862</v>
      </c>
    </row>
    <row r="29" spans="1:8" ht="15">
      <c r="A29" s="58">
        <v>22</v>
      </c>
      <c r="B29" s="84">
        <f t="shared" si="4"/>
        <v>110</v>
      </c>
      <c r="C29" s="85">
        <f>'Datos partida'!C49</f>
        <v>12.322717757360877</v>
      </c>
      <c r="D29" s="53">
        <f t="shared" si="0"/>
        <v>22.591649221828273</v>
      </c>
      <c r="E29" s="53">
        <f t="shared" si="1"/>
        <v>0.39925083081572055</v>
      </c>
      <c r="F29" s="89">
        <f t="shared" si="2"/>
        <v>4.791009969788647</v>
      </c>
      <c r="G29" s="93">
        <f>E15</f>
        <v>0.7648892214335472</v>
      </c>
      <c r="H29" s="47">
        <f t="shared" si="3"/>
        <v>9.178670657202566</v>
      </c>
    </row>
    <row r="30" spans="1:8" ht="15">
      <c r="A30" s="58">
        <v>23</v>
      </c>
      <c r="B30" s="84">
        <f t="shared" si="4"/>
        <v>115</v>
      </c>
      <c r="C30" s="85">
        <f>'Datos partida'!C50</f>
        <v>11.989491441436577</v>
      </c>
      <c r="D30" s="53">
        <f t="shared" si="0"/>
        <v>22.979858596086775</v>
      </c>
      <c r="E30" s="53">
        <f t="shared" si="1"/>
        <v>0.3882093742585013</v>
      </c>
      <c r="F30" s="89">
        <f t="shared" si="2"/>
        <v>4.658512491102016</v>
      </c>
      <c r="G30" s="93">
        <f>E17</f>
        <v>0.6609432423925341</v>
      </c>
      <c r="H30" s="47">
        <f t="shared" si="3"/>
        <v>7.931318908710409</v>
      </c>
    </row>
    <row r="31" spans="1:8" ht="15">
      <c r="A31" s="58">
        <v>24</v>
      </c>
      <c r="B31" s="84">
        <f t="shared" si="4"/>
        <v>120</v>
      </c>
      <c r="C31" s="85">
        <f>'Datos partida'!C51</f>
        <v>11.678896405997143</v>
      </c>
      <c r="D31" s="53">
        <f t="shared" si="0"/>
        <v>23.357792811994287</v>
      </c>
      <c r="E31" s="53">
        <f t="shared" si="1"/>
        <v>0.3779342159075121</v>
      </c>
      <c r="F31" s="89">
        <f t="shared" si="2"/>
        <v>4.535210590890145</v>
      </c>
      <c r="G31" s="93">
        <f>E19</f>
        <v>0.5873936893016598</v>
      </c>
      <c r="H31" s="47">
        <f t="shared" si="3"/>
        <v>7.048724271619918</v>
      </c>
    </row>
    <row r="32" spans="1:8" ht="15">
      <c r="A32" s="58">
        <v>25</v>
      </c>
      <c r="B32" s="84">
        <f t="shared" si="4"/>
        <v>125</v>
      </c>
      <c r="C32" s="85">
        <f>'Datos partida'!C52</f>
        <v>11.388545095987533</v>
      </c>
      <c r="D32" s="53">
        <f t="shared" si="0"/>
        <v>23.726135616640693</v>
      </c>
      <c r="E32" s="53">
        <f t="shared" si="1"/>
        <v>0.36834280464640656</v>
      </c>
      <c r="F32" s="89">
        <f t="shared" si="2"/>
        <v>4.420113655756879</v>
      </c>
      <c r="G32" s="93">
        <f>E21</f>
        <v>0.5320426174735005</v>
      </c>
      <c r="H32" s="47">
        <f t="shared" si="3"/>
        <v>6.3845114096820055</v>
      </c>
    </row>
    <row r="33" spans="1:8" ht="15">
      <c r="A33" s="58">
        <v>26</v>
      </c>
      <c r="B33" s="84">
        <f t="shared" si="4"/>
        <v>130</v>
      </c>
      <c r="C33" s="85">
        <f>'Datos partida'!C53</f>
        <v>11.11638462167918</v>
      </c>
      <c r="D33" s="53">
        <f t="shared" si="0"/>
        <v>24.085500013638224</v>
      </c>
      <c r="E33" s="53">
        <f t="shared" si="1"/>
        <v>0.3593643969975311</v>
      </c>
      <c r="F33" s="89">
        <f t="shared" si="2"/>
        <v>4.312372763970373</v>
      </c>
      <c r="G33" s="93">
        <f>E23</f>
        <v>0.48856347807666367</v>
      </c>
      <c r="H33" s="47">
        <f t="shared" si="3"/>
        <v>5.862761736919964</v>
      </c>
    </row>
    <row r="34" spans="1:8" ht="15">
      <c r="A34" s="58">
        <v>27</v>
      </c>
      <c r="B34" s="84">
        <f t="shared" si="4"/>
        <v>135</v>
      </c>
      <c r="C34" s="85">
        <f>'Datos partida'!C54</f>
        <v>10.860639109584206</v>
      </c>
      <c r="D34" s="53">
        <f t="shared" si="0"/>
        <v>24.43643799656446</v>
      </c>
      <c r="E34" s="53">
        <f t="shared" si="1"/>
        <v>0.35093798292623646</v>
      </c>
      <c r="F34" s="89">
        <f t="shared" si="2"/>
        <v>4.2112557951148375</v>
      </c>
      <c r="G34" s="93">
        <f>E25</f>
        <v>0.4533150244124613</v>
      </c>
      <c r="H34" s="47">
        <f t="shared" si="3"/>
        <v>5.439780292949536</v>
      </c>
    </row>
    <row r="35" spans="1:8" ht="15">
      <c r="A35" s="58">
        <v>28</v>
      </c>
      <c r="B35" s="84">
        <f t="shared" si="4"/>
        <v>140</v>
      </c>
      <c r="C35" s="85">
        <f>'Datos partida'!C55</f>
        <v>10.619763700849246</v>
      </c>
      <c r="D35" s="53">
        <f t="shared" si="0"/>
        <v>24.779448635314907</v>
      </c>
      <c r="E35" s="53">
        <f t="shared" si="1"/>
        <v>0.3430106387504459</v>
      </c>
      <c r="F35" s="89">
        <f t="shared" si="2"/>
        <v>4.116127665005351</v>
      </c>
      <c r="G35" s="93">
        <f>E27</f>
        <v>0.4240384637305574</v>
      </c>
      <c r="H35" s="47">
        <f t="shared" si="3"/>
        <v>5.088461564766689</v>
      </c>
    </row>
    <row r="36" spans="1:8" ht="15">
      <c r="A36" s="58">
        <v>29</v>
      </c>
      <c r="B36" s="84">
        <f t="shared" si="4"/>
        <v>145</v>
      </c>
      <c r="C36" s="85">
        <f>'Datos partida'!C56</f>
        <v>10.3924075210404</v>
      </c>
      <c r="D36" s="53">
        <f t="shared" si="0"/>
        <v>25.1149848425143</v>
      </c>
      <c r="E36" s="53">
        <f t="shared" si="1"/>
        <v>0.33553620719939303</v>
      </c>
      <c r="F36" s="89">
        <f t="shared" si="2"/>
        <v>4.026434486392716</v>
      </c>
      <c r="G36" s="93">
        <f>E29</f>
        <v>0.39925083081572055</v>
      </c>
      <c r="H36" s="47">
        <f t="shared" si="3"/>
        <v>4.791009969788647</v>
      </c>
    </row>
    <row r="37" spans="1:8" ht="15">
      <c r="A37" s="58">
        <v>30</v>
      </c>
      <c r="B37" s="84">
        <f t="shared" si="4"/>
        <v>150</v>
      </c>
      <c r="C37" s="85">
        <f>'Datos partida'!C57</f>
        <v>10.17738362927734</v>
      </c>
      <c r="D37" s="53">
        <f t="shared" si="0"/>
        <v>25.443459073193353</v>
      </c>
      <c r="E37" s="53">
        <f t="shared" si="1"/>
        <v>0.3284742306790527</v>
      </c>
      <c r="F37" s="89">
        <f t="shared" si="2"/>
        <v>3.941690768148632</v>
      </c>
      <c r="G37" s="93">
        <f>E31</f>
        <v>0.3779342159075121</v>
      </c>
      <c r="H37" s="47">
        <f t="shared" si="3"/>
        <v>4.535210590890145</v>
      </c>
    </row>
    <row r="38" spans="1:8" ht="15">
      <c r="A38" s="58">
        <v>31</v>
      </c>
      <c r="B38" s="84">
        <f t="shared" si="4"/>
        <v>155</v>
      </c>
      <c r="C38" s="85">
        <f>'Datos partida'!C58</f>
        <v>9.973644447328383</v>
      </c>
      <c r="D38" s="53">
        <f t="shared" si="0"/>
        <v>25.76524815559832</v>
      </c>
      <c r="E38" s="53">
        <f t="shared" si="1"/>
        <v>0.32178908240496895</v>
      </c>
      <c r="F38" s="89">
        <f t="shared" si="2"/>
        <v>3.8614689888596274</v>
      </c>
      <c r="G38" s="93">
        <f>E33</f>
        <v>0.3593643969975311</v>
      </c>
      <c r="H38" s="47">
        <f t="shared" si="3"/>
        <v>4.312372763970373</v>
      </c>
    </row>
    <row r="39" spans="1:8" ht="15">
      <c r="A39" s="58">
        <v>32</v>
      </c>
      <c r="B39" s="84">
        <f t="shared" si="4"/>
        <v>160</v>
      </c>
      <c r="C39" s="85">
        <f>'Datos partida'!C59</f>
        <v>9.780261528428449</v>
      </c>
      <c r="D39" s="53">
        <f t="shared" si="0"/>
        <v>26.08069740914253</v>
      </c>
      <c r="E39" s="53">
        <f t="shared" si="1"/>
        <v>0.31544925354420883</v>
      </c>
      <c r="F39" s="89">
        <f t="shared" si="2"/>
        <v>3.785391042530506</v>
      </c>
      <c r="G39" s="93">
        <f>E35</f>
        <v>0.3430106387504459</v>
      </c>
      <c r="H39" s="47">
        <f t="shared" si="3"/>
        <v>4.116127665005351</v>
      </c>
    </row>
    <row r="40" spans="1:8" ht="15">
      <c r="A40" s="58">
        <v>33</v>
      </c>
      <c r="B40" s="84">
        <f t="shared" si="4"/>
        <v>165</v>
      </c>
      <c r="C40" s="85">
        <f>'Datos partida'!C60</f>
        <v>9.596408790373513</v>
      </c>
      <c r="D40" s="53">
        <f t="shared" si="0"/>
        <v>26.39012417352716</v>
      </c>
      <c r="E40" s="53">
        <f t="shared" si="1"/>
        <v>0.3094267643846287</v>
      </c>
      <c r="F40" s="89">
        <f t="shared" si="2"/>
        <v>3.713121172615544</v>
      </c>
      <c r="G40" s="93">
        <f>E37</f>
        <v>0.3284742306790527</v>
      </c>
      <c r="H40" s="47">
        <f t="shared" si="3"/>
        <v>3.941690768148632</v>
      </c>
    </row>
    <row r="41" spans="1:8" ht="15">
      <c r="A41" s="58">
        <v>34</v>
      </c>
      <c r="B41" s="84">
        <f t="shared" si="4"/>
        <v>170</v>
      </c>
      <c r="C41" s="85">
        <f>'Datos partida'!C61</f>
        <v>9.421348534729377</v>
      </c>
      <c r="D41" s="53">
        <f t="shared" si="0"/>
        <v>26.693820848399902</v>
      </c>
      <c r="E41" s="53">
        <f t="shared" si="1"/>
        <v>0.303696674872743</v>
      </c>
      <c r="F41" s="89">
        <f t="shared" si="2"/>
        <v>3.644360098472916</v>
      </c>
      <c r="G41" s="93">
        <f>E39</f>
        <v>0.31544925354420883</v>
      </c>
      <c r="H41" s="47">
        <f t="shared" si="3"/>
        <v>3.785391042530506</v>
      </c>
    </row>
    <row r="42" spans="1:8" ht="15">
      <c r="A42" s="58">
        <v>35</v>
      </c>
      <c r="B42" s="84">
        <f t="shared" si="4"/>
        <v>175</v>
      </c>
      <c r="C42" s="85">
        <f>'Datos partida'!C62</f>
        <v>9.254419722424858</v>
      </c>
      <c r="D42" s="53">
        <f t="shared" si="0"/>
        <v>26.99205752373917</v>
      </c>
      <c r="E42" s="53">
        <f t="shared" si="1"/>
        <v>0.29823667533926823</v>
      </c>
      <c r="F42" s="89">
        <f t="shared" si="2"/>
        <v>3.5788401040712188</v>
      </c>
      <c r="G42" s="93">
        <f>E41</f>
        <v>0.303696674872743</v>
      </c>
      <c r="H42" s="47">
        <f t="shared" si="3"/>
        <v>3.644360098472916</v>
      </c>
    </row>
    <row r="43" spans="1:8" ht="15.75" thickBot="1">
      <c r="A43" s="58">
        <v>36</v>
      </c>
      <c r="B43" s="86">
        <f t="shared" si="4"/>
        <v>180</v>
      </c>
      <c r="C43" s="87">
        <f>'Datos partida'!C63</f>
        <v>9.095028088704307</v>
      </c>
      <c r="D43" s="56">
        <f t="shared" si="0"/>
        <v>27.28508426611292</v>
      </c>
      <c r="E43" s="56">
        <f t="shared" si="1"/>
        <v>0.29302674237375115</v>
      </c>
      <c r="F43" s="90">
        <f t="shared" si="2"/>
        <v>3.5163209084850138</v>
      </c>
      <c r="G43" s="94">
        <f>E43</f>
        <v>0.29302674237375115</v>
      </c>
      <c r="H43" s="48">
        <f t="shared" si="3"/>
        <v>3.5163209084850138</v>
      </c>
    </row>
  </sheetData>
  <sheetProtection/>
  <mergeCells count="5">
    <mergeCell ref="B5:C5"/>
    <mergeCell ref="B3:C3"/>
    <mergeCell ref="B4:C4"/>
    <mergeCell ref="B6:C6"/>
    <mergeCell ref="B2:D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3"/>
  <sheetViews>
    <sheetView zoomScalePageLayoutView="0" workbookViewId="0" topLeftCell="A1">
      <selection activeCell="C8" sqref="C8"/>
    </sheetView>
  </sheetViews>
  <sheetFormatPr defaultColWidth="11.421875" defaultRowHeight="15"/>
  <cols>
    <col min="2" max="2" width="16.140625" style="0" customWidth="1"/>
    <col min="3" max="3" width="18.421875" style="0" customWidth="1"/>
    <col min="4" max="4" width="20.421875" style="0" customWidth="1"/>
    <col min="5" max="5" width="14.421875" style="0" customWidth="1"/>
    <col min="6" max="6" width="18.140625" style="0" customWidth="1"/>
    <col min="7" max="7" width="14.7109375" style="0" customWidth="1"/>
  </cols>
  <sheetData>
    <row r="1" ht="15.75" thickBot="1"/>
    <row r="2" spans="2:6" ht="15" customHeight="1" thickBot="1">
      <c r="B2" s="64" t="s">
        <v>33</v>
      </c>
      <c r="C2" s="65"/>
      <c r="D2" s="66"/>
      <c r="E2" s="59"/>
      <c r="F2" s="59"/>
    </row>
    <row r="3" spans="2:6" ht="15" customHeight="1">
      <c r="B3" s="67" t="s">
        <v>20</v>
      </c>
      <c r="C3" s="68"/>
      <c r="D3" s="75">
        <f>'Datos partida'!E9</f>
        <v>3</v>
      </c>
      <c r="E3" s="59">
        <f>D3*60</f>
        <v>180</v>
      </c>
      <c r="F3" s="59" t="s">
        <v>7</v>
      </c>
    </row>
    <row r="4" spans="2:6" ht="15" customHeight="1">
      <c r="B4" s="69" t="s">
        <v>19</v>
      </c>
      <c r="C4" s="70"/>
      <c r="D4" s="76">
        <f>'Datos partida'!D63</f>
        <v>10.961401798303966</v>
      </c>
      <c r="E4" s="60"/>
      <c r="F4" s="60"/>
    </row>
    <row r="5" spans="2:6" ht="15">
      <c r="B5" s="71" t="s">
        <v>21</v>
      </c>
      <c r="C5" s="72"/>
      <c r="D5" s="62">
        <f>D3*D4</f>
        <v>32.884205394911895</v>
      </c>
      <c r="E5" s="60"/>
      <c r="F5" s="60"/>
    </row>
    <row r="6" spans="2:6" ht="15.75" thickBot="1">
      <c r="B6" s="73" t="s">
        <v>26</v>
      </c>
      <c r="C6" s="74"/>
      <c r="D6" s="63">
        <v>5</v>
      </c>
      <c r="E6" s="61"/>
      <c r="F6" s="61"/>
    </row>
    <row r="7" spans="2:8" ht="39" thickBot="1">
      <c r="B7" s="77" t="s">
        <v>31</v>
      </c>
      <c r="C7" s="78" t="s">
        <v>8</v>
      </c>
      <c r="D7" s="79" t="s">
        <v>27</v>
      </c>
      <c r="E7" s="79" t="s">
        <v>28</v>
      </c>
      <c r="F7" s="80" t="s">
        <v>9</v>
      </c>
      <c r="G7" s="81" t="s">
        <v>29</v>
      </c>
      <c r="H7" s="80" t="s">
        <v>30</v>
      </c>
    </row>
    <row r="8" spans="1:8" ht="15">
      <c r="A8" s="58">
        <v>1</v>
      </c>
      <c r="B8" s="82">
        <f>D6</f>
        <v>5</v>
      </c>
      <c r="C8" s="83">
        <f>'Datos partida'!D28</f>
        <v>99.92128687423819</v>
      </c>
      <c r="D8" s="50">
        <f>C8*B8/60</f>
        <v>8.326773906186515</v>
      </c>
      <c r="E8" s="50">
        <f>D8</f>
        <v>8.326773906186515</v>
      </c>
      <c r="F8" s="88">
        <f>E8/($D$6/60)</f>
        <v>99.92128687423819</v>
      </c>
      <c r="G8" s="91">
        <f>E42</f>
        <v>0.3594372658886158</v>
      </c>
      <c r="H8" s="92">
        <f>G8/($D$6/60)</f>
        <v>4.31324719066339</v>
      </c>
    </row>
    <row r="9" spans="1:8" ht="15">
      <c r="A9" s="58">
        <v>2</v>
      </c>
      <c r="B9" s="84">
        <f>B8+$D$6</f>
        <v>10</v>
      </c>
      <c r="C9" s="83">
        <f>'Datos partida'!D29</f>
        <v>65.16417766664274</v>
      </c>
      <c r="D9" s="53">
        <f aca="true" t="shared" si="0" ref="D9:D43">C9*B9/60</f>
        <v>10.86069627777379</v>
      </c>
      <c r="E9" s="53">
        <f aca="true" t="shared" si="1" ref="E9:E43">D9-D8</f>
        <v>2.533922371587275</v>
      </c>
      <c r="F9" s="89">
        <f aca="true" t="shared" si="2" ref="F9:F43">E9/($D$6/60)</f>
        <v>30.407068459047302</v>
      </c>
      <c r="G9" s="93">
        <f>E40</f>
        <v>0.37292365218547374</v>
      </c>
      <c r="H9" s="47">
        <f aca="true" t="shared" si="3" ref="H9:H43">G9/($D$6/60)</f>
        <v>4.475083826225685</v>
      </c>
    </row>
    <row r="10" spans="1:8" ht="15">
      <c r="A10" s="58">
        <v>3</v>
      </c>
      <c r="B10" s="84">
        <f aca="true" t="shared" si="4" ref="B10:B43">B9+$D$6</f>
        <v>15</v>
      </c>
      <c r="C10" s="83">
        <f>'Datos partida'!D30</f>
        <v>50.74709164738342</v>
      </c>
      <c r="D10" s="53">
        <f t="shared" si="0"/>
        <v>12.686772911845855</v>
      </c>
      <c r="E10" s="53">
        <f t="shared" si="1"/>
        <v>1.8260766340720647</v>
      </c>
      <c r="F10" s="89">
        <f t="shared" si="2"/>
        <v>21.912919608864776</v>
      </c>
      <c r="G10" s="93">
        <f>E38</f>
        <v>0.38782281837361054</v>
      </c>
      <c r="H10" s="47">
        <f t="shared" si="3"/>
        <v>4.6538738204833265</v>
      </c>
    </row>
    <row r="11" spans="1:8" ht="15">
      <c r="A11" s="58">
        <v>4</v>
      </c>
      <c r="B11" s="84">
        <f t="shared" si="4"/>
        <v>20</v>
      </c>
      <c r="C11" s="83">
        <f>'Datos partida'!D31</f>
        <v>42.4971513458819</v>
      </c>
      <c r="D11" s="53">
        <f t="shared" si="0"/>
        <v>14.165717115293967</v>
      </c>
      <c r="E11" s="53">
        <f t="shared" si="1"/>
        <v>1.478944203448112</v>
      </c>
      <c r="F11" s="89">
        <f t="shared" si="2"/>
        <v>17.747330441377343</v>
      </c>
      <c r="G11" s="93">
        <f>E36</f>
        <v>0.4043909649448345</v>
      </c>
      <c r="H11" s="47">
        <f t="shared" si="3"/>
        <v>4.852691579338014</v>
      </c>
    </row>
    <row r="12" spans="1:8" ht="15">
      <c r="A12" s="58">
        <v>5</v>
      </c>
      <c r="B12" s="84">
        <f t="shared" si="4"/>
        <v>25</v>
      </c>
      <c r="C12" s="83">
        <f>'Datos partida'!D32</f>
        <v>37.03344882624397</v>
      </c>
      <c r="D12" s="53">
        <f t="shared" si="0"/>
        <v>15.430603677601654</v>
      </c>
      <c r="E12" s="53">
        <f t="shared" si="1"/>
        <v>1.2648865623076873</v>
      </c>
      <c r="F12" s="89">
        <f t="shared" si="2"/>
        <v>15.178638747692247</v>
      </c>
      <c r="G12" s="93">
        <f>E34</f>
        <v>0.422953310272721</v>
      </c>
      <c r="H12" s="47">
        <f t="shared" si="3"/>
        <v>5.075439723272652</v>
      </c>
    </row>
    <row r="13" spans="1:8" ht="15">
      <c r="A13" s="58">
        <v>6</v>
      </c>
      <c r="B13" s="84">
        <f t="shared" si="4"/>
        <v>30</v>
      </c>
      <c r="C13" s="83">
        <f>'Datos partida'!D33</f>
        <v>33.09497505108775</v>
      </c>
      <c r="D13" s="53">
        <f t="shared" si="0"/>
        <v>16.547487525543875</v>
      </c>
      <c r="E13" s="53">
        <f t="shared" si="1"/>
        <v>1.116883847942221</v>
      </c>
      <c r="F13" s="89">
        <f t="shared" si="2"/>
        <v>13.402606175306651</v>
      </c>
      <c r="G13" s="93">
        <f>E32</f>
        <v>0.4439297429172271</v>
      </c>
      <c r="H13" s="47">
        <f t="shared" si="3"/>
        <v>5.327156915006725</v>
      </c>
    </row>
    <row r="14" spans="1:8" ht="15">
      <c r="A14" s="58">
        <v>7</v>
      </c>
      <c r="B14" s="84">
        <f t="shared" si="4"/>
        <v>35</v>
      </c>
      <c r="C14" s="83">
        <f>'Datos partida'!D34</f>
        <v>30.09366660257189</v>
      </c>
      <c r="D14" s="53">
        <f t="shared" si="0"/>
        <v>17.55463885150027</v>
      </c>
      <c r="E14" s="53">
        <f t="shared" si="1"/>
        <v>1.007151325956393</v>
      </c>
      <c r="F14" s="89">
        <f t="shared" si="2"/>
        <v>12.085815911476715</v>
      </c>
      <c r="G14" s="93">
        <f>E30</f>
        <v>0.4678730941359568</v>
      </c>
      <c r="H14" s="47">
        <f t="shared" si="3"/>
        <v>5.6144771296314815</v>
      </c>
    </row>
    <row r="15" spans="1:8" ht="15">
      <c r="A15" s="58">
        <v>8</v>
      </c>
      <c r="B15" s="84">
        <f t="shared" si="4"/>
        <v>40</v>
      </c>
      <c r="C15" s="83">
        <f>'Datos partida'!D35</f>
        <v>27.71473433998812</v>
      </c>
      <c r="D15" s="53">
        <f t="shared" si="0"/>
        <v>18.476489559992082</v>
      </c>
      <c r="E15" s="53">
        <f t="shared" si="1"/>
        <v>0.9218507084918137</v>
      </c>
      <c r="F15" s="89">
        <f t="shared" si="2"/>
        <v>11.062208501901765</v>
      </c>
      <c r="G15" s="93">
        <f>E28</f>
        <v>0.4955280508175157</v>
      </c>
      <c r="H15" s="47">
        <f t="shared" si="3"/>
        <v>5.946336609810189</v>
      </c>
    </row>
    <row r="16" spans="1:8" ht="15">
      <c r="A16" s="58">
        <v>9</v>
      </c>
      <c r="B16" s="84">
        <f t="shared" si="4"/>
        <v>45</v>
      </c>
      <c r="C16" s="83">
        <f>'Datos partida'!D36</f>
        <v>25.77295980894628</v>
      </c>
      <c r="D16" s="53">
        <f t="shared" si="0"/>
        <v>19.32971985670971</v>
      </c>
      <c r="E16" s="53">
        <f t="shared" si="1"/>
        <v>0.8532302967176264</v>
      </c>
      <c r="F16" s="89">
        <f t="shared" si="2"/>
        <v>10.238763560611517</v>
      </c>
      <c r="G16" s="93">
        <f>E26</f>
        <v>0.5279252234604996</v>
      </c>
      <c r="H16" s="47">
        <f t="shared" si="3"/>
        <v>6.335102681525996</v>
      </c>
    </row>
    <row r="17" spans="1:8" ht="15">
      <c r="A17" s="58">
        <v>10</v>
      </c>
      <c r="B17" s="84">
        <f t="shared" si="4"/>
        <v>50</v>
      </c>
      <c r="C17" s="83">
        <f>'Datos partida'!D37</f>
        <v>24.15155283137243</v>
      </c>
      <c r="D17" s="53">
        <f t="shared" si="0"/>
        <v>20.126294026143693</v>
      </c>
      <c r="E17" s="53">
        <f t="shared" si="1"/>
        <v>0.7965741694339847</v>
      </c>
      <c r="F17" s="89">
        <f t="shared" si="2"/>
        <v>9.558890033207817</v>
      </c>
      <c r="G17" s="93">
        <f>E24</f>
        <v>0.5665380401511086</v>
      </c>
      <c r="H17" s="47">
        <f t="shared" si="3"/>
        <v>6.798456481813304</v>
      </c>
    </row>
    <row r="18" spans="1:8" ht="15">
      <c r="A18" s="58">
        <v>11</v>
      </c>
      <c r="B18" s="84">
        <f t="shared" si="4"/>
        <v>55</v>
      </c>
      <c r="C18" s="83">
        <f>'Datos partida'!D38</f>
        <v>22.77286406158689</v>
      </c>
      <c r="D18" s="53">
        <f t="shared" si="0"/>
        <v>20.875125389787982</v>
      </c>
      <c r="E18" s="53">
        <f t="shared" si="1"/>
        <v>0.7488313636442889</v>
      </c>
      <c r="F18" s="89">
        <f t="shared" si="2"/>
        <v>8.985976363731467</v>
      </c>
      <c r="G18" s="93">
        <f>E22</f>
        <v>0.6135586213620847</v>
      </c>
      <c r="H18" s="47">
        <f t="shared" si="3"/>
        <v>7.362703456345017</v>
      </c>
    </row>
    <row r="19" spans="1:8" ht="15">
      <c r="A19" s="58">
        <v>12</v>
      </c>
      <c r="B19" s="84">
        <f t="shared" si="4"/>
        <v>60</v>
      </c>
      <c r="C19" s="83">
        <f>'Datos partida'!D39</f>
        <v>21.583057039852946</v>
      </c>
      <c r="D19" s="53">
        <f t="shared" si="0"/>
        <v>21.583057039852942</v>
      </c>
      <c r="E19" s="53">
        <f t="shared" si="1"/>
        <v>0.7079316500649604</v>
      </c>
      <c r="F19" s="89">
        <f t="shared" si="2"/>
        <v>8.495179800779525</v>
      </c>
      <c r="G19" s="93">
        <f>E20</f>
        <v>0.6724156759078568</v>
      </c>
      <c r="H19" s="47">
        <f t="shared" si="3"/>
        <v>8.068988110894281</v>
      </c>
    </row>
    <row r="20" spans="1:8" ht="15">
      <c r="A20" s="58">
        <v>13</v>
      </c>
      <c r="B20" s="84">
        <f t="shared" si="4"/>
        <v>65</v>
      </c>
      <c r="C20" s="83">
        <f>'Datos partida'!D40</f>
        <v>20.54351327608689</v>
      </c>
      <c r="D20" s="53">
        <f t="shared" si="0"/>
        <v>22.2554727157608</v>
      </c>
      <c r="E20" s="53">
        <f t="shared" si="1"/>
        <v>0.6724156759078568</v>
      </c>
      <c r="F20" s="89">
        <f t="shared" si="2"/>
        <v>8.068988110894281</v>
      </c>
      <c r="G20" s="93">
        <f>E18</f>
        <v>0.7488313636442889</v>
      </c>
      <c r="H20" s="47">
        <f t="shared" si="3"/>
        <v>8.985976363731467</v>
      </c>
    </row>
    <row r="21" spans="1:8" ht="15">
      <c r="A21" s="58">
        <v>14</v>
      </c>
      <c r="B21" s="84">
        <f t="shared" si="4"/>
        <v>70</v>
      </c>
      <c r="C21" s="83">
        <f>'Datos partida'!D41</f>
        <v>19.625738403458275</v>
      </c>
      <c r="D21" s="53">
        <f t="shared" si="0"/>
        <v>22.896694804034656</v>
      </c>
      <c r="E21" s="53">
        <f t="shared" si="1"/>
        <v>0.6412220882738566</v>
      </c>
      <c r="F21" s="89">
        <f t="shared" si="2"/>
        <v>7.6946650592862795</v>
      </c>
      <c r="G21" s="93">
        <f>E16</f>
        <v>0.8532302967176264</v>
      </c>
      <c r="H21" s="47">
        <f t="shared" si="3"/>
        <v>10.238763560611517</v>
      </c>
    </row>
    <row r="22" spans="1:8" ht="15">
      <c r="A22" s="58">
        <v>15</v>
      </c>
      <c r="B22" s="84">
        <f t="shared" si="4"/>
        <v>75</v>
      </c>
      <c r="C22" s="83">
        <f>'Datos partida'!D42</f>
        <v>18.80820274031739</v>
      </c>
      <c r="D22" s="53">
        <f t="shared" si="0"/>
        <v>23.51025342539674</v>
      </c>
      <c r="E22" s="53">
        <f t="shared" si="1"/>
        <v>0.6135586213620847</v>
      </c>
      <c r="F22" s="89">
        <f t="shared" si="2"/>
        <v>7.362703456345017</v>
      </c>
      <c r="G22" s="93">
        <f>E14</f>
        <v>1.007151325956393</v>
      </c>
      <c r="H22" s="47">
        <f t="shared" si="3"/>
        <v>12.085815911476715</v>
      </c>
    </row>
    <row r="23" spans="1:8" ht="15">
      <c r="A23" s="58">
        <v>16</v>
      </c>
      <c r="B23" s="84">
        <f t="shared" si="4"/>
        <v>80</v>
      </c>
      <c r="C23" s="83">
        <f>'Datos partida'!D43</f>
        <v>18.07430557602655</v>
      </c>
      <c r="D23" s="53">
        <f t="shared" si="0"/>
        <v>24.099074101368732</v>
      </c>
      <c r="E23" s="53">
        <f t="shared" si="1"/>
        <v>0.5888206759719914</v>
      </c>
      <c r="F23" s="89">
        <f t="shared" si="2"/>
        <v>7.065848111663897</v>
      </c>
      <c r="G23" s="93">
        <f>E12</f>
        <v>1.2648865623076873</v>
      </c>
      <c r="H23" s="47">
        <f t="shared" si="3"/>
        <v>15.178638747692247</v>
      </c>
    </row>
    <row r="24" spans="1:8" ht="15">
      <c r="A24" s="58">
        <v>17</v>
      </c>
      <c r="B24" s="84">
        <f t="shared" si="4"/>
        <v>85</v>
      </c>
      <c r="C24" s="83">
        <f>'Datos partida'!D44</f>
        <v>17.411020335190475</v>
      </c>
      <c r="D24" s="53">
        <f t="shared" si="0"/>
        <v>24.66561214151984</v>
      </c>
      <c r="E24" s="53">
        <f t="shared" si="1"/>
        <v>0.5665380401511086</v>
      </c>
      <c r="F24" s="89">
        <f t="shared" si="2"/>
        <v>6.798456481813304</v>
      </c>
      <c r="G24" s="93">
        <f>E10</f>
        <v>1.8260766340720647</v>
      </c>
      <c r="H24" s="47">
        <f t="shared" si="3"/>
        <v>21.912919608864776</v>
      </c>
    </row>
    <row r="25" spans="1:8" ht="15">
      <c r="A25" s="58">
        <v>18</v>
      </c>
      <c r="B25" s="84">
        <f t="shared" si="4"/>
        <v>90</v>
      </c>
      <c r="C25" s="83">
        <f>'Datos partida'!D45</f>
        <v>16.80796739636889</v>
      </c>
      <c r="D25" s="53">
        <f t="shared" si="0"/>
        <v>25.21195109455334</v>
      </c>
      <c r="E25" s="53">
        <f t="shared" si="1"/>
        <v>0.5463389530334979</v>
      </c>
      <c r="F25" s="89">
        <f t="shared" si="2"/>
        <v>6.556067436401975</v>
      </c>
      <c r="G25" s="93">
        <f>E8</f>
        <v>8.326773906186515</v>
      </c>
      <c r="H25" s="47">
        <f t="shared" si="3"/>
        <v>99.92128687423819</v>
      </c>
    </row>
    <row r="26" spans="1:8" ht="15">
      <c r="A26" s="58">
        <v>19</v>
      </c>
      <c r="B26" s="84">
        <f t="shared" si="4"/>
        <v>95</v>
      </c>
      <c r="C26" s="83">
        <f>'Datos partida'!D46</f>
        <v>16.25676399032453</v>
      </c>
      <c r="D26" s="53">
        <f t="shared" si="0"/>
        <v>25.739876318013838</v>
      </c>
      <c r="E26" s="53">
        <f t="shared" si="1"/>
        <v>0.5279252234604996</v>
      </c>
      <c r="F26" s="89">
        <f t="shared" si="2"/>
        <v>6.335102681525996</v>
      </c>
      <c r="G26" s="93">
        <f>E9</f>
        <v>2.533922371587275</v>
      </c>
      <c r="H26" s="47">
        <f t="shared" si="3"/>
        <v>30.407068459047302</v>
      </c>
    </row>
    <row r="27" spans="1:8" ht="15">
      <c r="A27" s="58">
        <v>20</v>
      </c>
      <c r="B27" s="84">
        <f t="shared" si="4"/>
        <v>100</v>
      </c>
      <c r="C27" s="83">
        <f>'Datos partida'!D47</f>
        <v>15.750558553250823</v>
      </c>
      <c r="D27" s="53">
        <f t="shared" si="0"/>
        <v>26.250930922084706</v>
      </c>
      <c r="E27" s="53">
        <f t="shared" si="1"/>
        <v>0.5110546040708677</v>
      </c>
      <c r="F27" s="89">
        <f t="shared" si="2"/>
        <v>6.132655248850412</v>
      </c>
      <c r="G27" s="93">
        <f>E11</f>
        <v>1.478944203448112</v>
      </c>
      <c r="H27" s="47">
        <f t="shared" si="3"/>
        <v>17.747330441377343</v>
      </c>
    </row>
    <row r="28" spans="1:8" ht="15">
      <c r="A28" s="58">
        <v>21</v>
      </c>
      <c r="B28" s="84">
        <f t="shared" si="4"/>
        <v>105</v>
      </c>
      <c r="C28" s="83">
        <f>'Datos partida'!D48</f>
        <v>15.283690841658412</v>
      </c>
      <c r="D28" s="53">
        <f t="shared" si="0"/>
        <v>26.74645897290222</v>
      </c>
      <c r="E28" s="53">
        <f t="shared" si="1"/>
        <v>0.4955280508175157</v>
      </c>
      <c r="F28" s="89">
        <f t="shared" si="2"/>
        <v>5.946336609810189</v>
      </c>
      <c r="G28" s="93">
        <f>E13</f>
        <v>1.116883847942221</v>
      </c>
      <c r="H28" s="47">
        <f t="shared" si="3"/>
        <v>13.402606175306651</v>
      </c>
    </row>
    <row r="29" spans="1:8" ht="15">
      <c r="A29" s="58">
        <v>22</v>
      </c>
      <c r="B29" s="84">
        <f t="shared" si="4"/>
        <v>110</v>
      </c>
      <c r="C29" s="83">
        <f>'Datos partida'!D49</f>
        <v>14.851439629228308</v>
      </c>
      <c r="D29" s="53">
        <f t="shared" si="0"/>
        <v>27.2276393202519</v>
      </c>
      <c r="E29" s="53">
        <f t="shared" si="1"/>
        <v>0.4811803473496781</v>
      </c>
      <c r="F29" s="89">
        <f t="shared" si="2"/>
        <v>5.774164168196137</v>
      </c>
      <c r="G29" s="93">
        <f>E15</f>
        <v>0.9218507084918137</v>
      </c>
      <c r="H29" s="47">
        <f t="shared" si="3"/>
        <v>11.062208501901765</v>
      </c>
    </row>
    <row r="30" spans="1:8" ht="15">
      <c r="A30" s="58">
        <v>23</v>
      </c>
      <c r="B30" s="84">
        <f t="shared" si="4"/>
        <v>115</v>
      </c>
      <c r="C30" s="83">
        <f>'Datos partida'!D50</f>
        <v>14.449832564028448</v>
      </c>
      <c r="D30" s="53">
        <f t="shared" si="0"/>
        <v>27.695512414387856</v>
      </c>
      <c r="E30" s="53">
        <f t="shared" si="1"/>
        <v>0.4678730941359568</v>
      </c>
      <c r="F30" s="89">
        <f t="shared" si="2"/>
        <v>5.6144771296314815</v>
      </c>
      <c r="G30" s="93">
        <f>E17</f>
        <v>0.7965741694339847</v>
      </c>
      <c r="H30" s="47">
        <f t="shared" si="3"/>
        <v>9.558890033207817</v>
      </c>
    </row>
    <row r="31" spans="1:8" ht="15">
      <c r="A31" s="58">
        <v>24</v>
      </c>
      <c r="B31" s="84">
        <f t="shared" si="4"/>
        <v>120</v>
      </c>
      <c r="C31" s="83">
        <f>'Datos partida'!D51</f>
        <v>14.075500902069269</v>
      </c>
      <c r="D31" s="53">
        <f t="shared" si="0"/>
        <v>28.151001804138538</v>
      </c>
      <c r="E31" s="53">
        <f t="shared" si="1"/>
        <v>0.45548938975068154</v>
      </c>
      <c r="F31" s="89">
        <f t="shared" si="2"/>
        <v>5.4658726770081785</v>
      </c>
      <c r="G31" s="93">
        <f>E19</f>
        <v>0.7079316500649604</v>
      </c>
      <c r="H31" s="47">
        <f t="shared" si="3"/>
        <v>8.495179800779525</v>
      </c>
    </row>
    <row r="32" spans="1:8" ht="15">
      <c r="A32" s="58">
        <v>25</v>
      </c>
      <c r="B32" s="84">
        <f t="shared" si="4"/>
        <v>125</v>
      </c>
      <c r="C32" s="83">
        <f>'Datos partida'!D52</f>
        <v>13.725567142586767</v>
      </c>
      <c r="D32" s="53">
        <f t="shared" si="0"/>
        <v>28.594931547055765</v>
      </c>
      <c r="E32" s="53">
        <f t="shared" si="1"/>
        <v>0.4439297429172271</v>
      </c>
      <c r="F32" s="89">
        <f t="shared" si="2"/>
        <v>5.327156915006725</v>
      </c>
      <c r="G32" s="93">
        <f>E21</f>
        <v>0.6412220882738566</v>
      </c>
      <c r="H32" s="47">
        <f t="shared" si="3"/>
        <v>7.6946650592862795</v>
      </c>
    </row>
    <row r="33" spans="1:8" ht="15">
      <c r="A33" s="58">
        <v>26</v>
      </c>
      <c r="B33" s="84">
        <f t="shared" si="4"/>
        <v>130</v>
      </c>
      <c r="C33" s="83">
        <f>'Datos partida'!D53</f>
        <v>13.397557126189353</v>
      </c>
      <c r="D33" s="53">
        <f t="shared" si="0"/>
        <v>29.028040440076932</v>
      </c>
      <c r="E33" s="53">
        <f t="shared" si="1"/>
        <v>0.43310889302116706</v>
      </c>
      <c r="F33" s="89">
        <f t="shared" si="2"/>
        <v>5.197306716254005</v>
      </c>
      <c r="G33" s="93">
        <f>E23</f>
        <v>0.5888206759719914</v>
      </c>
      <c r="H33" s="47">
        <f t="shared" si="3"/>
        <v>7.065848111663897</v>
      </c>
    </row>
    <row r="34" spans="1:8" ht="15">
      <c r="A34" s="58">
        <v>27</v>
      </c>
      <c r="B34" s="84">
        <f t="shared" si="4"/>
        <v>135</v>
      </c>
      <c r="C34" s="83">
        <f>'Datos partida'!D54</f>
        <v>13.089330555710957</v>
      </c>
      <c r="D34" s="53">
        <f t="shared" si="0"/>
        <v>29.450993750349653</v>
      </c>
      <c r="E34" s="53">
        <f t="shared" si="1"/>
        <v>0.422953310272721</v>
      </c>
      <c r="F34" s="89">
        <f t="shared" si="2"/>
        <v>5.075439723272652</v>
      </c>
      <c r="G34" s="93">
        <f>E25</f>
        <v>0.5463389530334979</v>
      </c>
      <c r="H34" s="47">
        <f t="shared" si="3"/>
        <v>6.556067436401975</v>
      </c>
    </row>
    <row r="35" spans="1:8" ht="15">
      <c r="A35" s="58">
        <v>28</v>
      </c>
      <c r="B35" s="84">
        <f t="shared" si="4"/>
        <v>140</v>
      </c>
      <c r="C35" s="83">
        <f>'Datos partida'!D55</f>
        <v>12.799025554701254</v>
      </c>
      <c r="D35" s="53">
        <f t="shared" si="0"/>
        <v>29.864392960969592</v>
      </c>
      <c r="E35" s="53">
        <f t="shared" si="1"/>
        <v>0.41339921061993934</v>
      </c>
      <c r="F35" s="89">
        <f t="shared" si="2"/>
        <v>4.960790527439272</v>
      </c>
      <c r="G35" s="93">
        <f>E27</f>
        <v>0.5110546040708677</v>
      </c>
      <c r="H35" s="47">
        <f t="shared" si="3"/>
        <v>6.132655248850412</v>
      </c>
    </row>
    <row r="36" spans="1:8" ht="15">
      <c r="A36" s="58">
        <v>29</v>
      </c>
      <c r="B36" s="84">
        <f t="shared" si="4"/>
        <v>145</v>
      </c>
      <c r="C36" s="83">
        <f>'Datos partida'!D56</f>
        <v>12.525014038309418</v>
      </c>
      <c r="D36" s="53">
        <f t="shared" si="0"/>
        <v>30.268783925914427</v>
      </c>
      <c r="E36" s="53">
        <f t="shared" si="1"/>
        <v>0.4043909649448345</v>
      </c>
      <c r="F36" s="89">
        <f t="shared" si="2"/>
        <v>4.852691579338014</v>
      </c>
      <c r="G36" s="93">
        <f>E29</f>
        <v>0.4811803473496781</v>
      </c>
      <c r="H36" s="47">
        <f t="shared" si="3"/>
        <v>5.774164168196137</v>
      </c>
    </row>
    <row r="37" spans="1:8" ht="15">
      <c r="A37" s="58">
        <v>30</v>
      </c>
      <c r="B37" s="84">
        <f t="shared" si="4"/>
        <v>150</v>
      </c>
      <c r="C37" s="83">
        <f>'Datos partida'!D57</f>
        <v>12.265865495736229</v>
      </c>
      <c r="D37" s="53">
        <f t="shared" si="0"/>
        <v>30.664663739340572</v>
      </c>
      <c r="E37" s="53">
        <f t="shared" si="1"/>
        <v>0.395879813426145</v>
      </c>
      <c r="F37" s="89">
        <f t="shared" si="2"/>
        <v>4.75055776111374</v>
      </c>
      <c r="G37" s="93">
        <f>E31</f>
        <v>0.45548938975068154</v>
      </c>
      <c r="H37" s="47">
        <f t="shared" si="3"/>
        <v>5.4658726770081785</v>
      </c>
    </row>
    <row r="38" spans="1:8" ht="15">
      <c r="A38" s="58">
        <v>31</v>
      </c>
      <c r="B38" s="84">
        <f t="shared" si="4"/>
        <v>155</v>
      </c>
      <c r="C38" s="83">
        <f>'Datos partida'!D58</f>
        <v>12.020317377179683</v>
      </c>
      <c r="D38" s="53">
        <f t="shared" si="0"/>
        <v>31.052486557714182</v>
      </c>
      <c r="E38" s="53">
        <f t="shared" si="1"/>
        <v>0.38782281837361054</v>
      </c>
      <c r="F38" s="89">
        <f t="shared" si="2"/>
        <v>4.6538738204833265</v>
      </c>
      <c r="G38" s="93">
        <f>E33</f>
        <v>0.43310889302116706</v>
      </c>
      <c r="H38" s="47">
        <f t="shared" si="3"/>
        <v>5.197306716254005</v>
      </c>
    </row>
    <row r="39" spans="1:8" ht="15">
      <c r="A39" s="58">
        <v>32</v>
      </c>
      <c r="B39" s="84">
        <f t="shared" si="4"/>
        <v>160</v>
      </c>
      <c r="C39" s="83">
        <f>'Datos partida'!D59</f>
        <v>11.787250711049905</v>
      </c>
      <c r="D39" s="53">
        <f t="shared" si="0"/>
        <v>31.432668562799748</v>
      </c>
      <c r="E39" s="53">
        <f t="shared" si="1"/>
        <v>0.3801820050855653</v>
      </c>
      <c r="F39" s="89">
        <f t="shared" si="2"/>
        <v>4.562184061026784</v>
      </c>
      <c r="G39" s="93">
        <f>E35</f>
        <v>0.41339921061993934</v>
      </c>
      <c r="H39" s="47">
        <f t="shared" si="3"/>
        <v>4.960790527439272</v>
      </c>
    </row>
    <row r="40" spans="1:8" ht="15">
      <c r="A40" s="58">
        <v>33</v>
      </c>
      <c r="B40" s="84">
        <f t="shared" si="4"/>
        <v>165</v>
      </c>
      <c r="C40" s="83">
        <f>'Datos partida'!D60</f>
        <v>11.565669896358262</v>
      </c>
      <c r="D40" s="53">
        <f t="shared" si="0"/>
        <v>31.80559221498522</v>
      </c>
      <c r="E40" s="53">
        <f t="shared" si="1"/>
        <v>0.37292365218547374</v>
      </c>
      <c r="F40" s="89">
        <f t="shared" si="2"/>
        <v>4.475083826225685</v>
      </c>
      <c r="G40" s="93">
        <f>E37</f>
        <v>0.395879813426145</v>
      </c>
      <c r="H40" s="47">
        <f t="shared" si="3"/>
        <v>4.75055776111374</v>
      </c>
    </row>
    <row r="41" spans="1:8" ht="15">
      <c r="A41" s="58">
        <v>34</v>
      </c>
      <c r="B41" s="84">
        <f t="shared" si="4"/>
        <v>170</v>
      </c>
      <c r="C41" s="83">
        <f>'Datos partida'!D61</f>
        <v>11.354685852954109</v>
      </c>
      <c r="D41" s="53">
        <f t="shared" si="0"/>
        <v>32.17160991670331</v>
      </c>
      <c r="E41" s="53">
        <f t="shared" si="1"/>
        <v>0.36601770171808923</v>
      </c>
      <c r="F41" s="89">
        <f t="shared" si="2"/>
        <v>4.392212420617071</v>
      </c>
      <c r="G41" s="93">
        <f>E39</f>
        <v>0.3801820050855653</v>
      </c>
      <c r="H41" s="47">
        <f t="shared" si="3"/>
        <v>4.562184061026784</v>
      </c>
    </row>
    <row r="42" spans="1:8" ht="15">
      <c r="A42" s="58">
        <v>35</v>
      </c>
      <c r="B42" s="84">
        <f t="shared" si="4"/>
        <v>175</v>
      </c>
      <c r="C42" s="83">
        <f>'Datos partida'!D62</f>
        <v>11.153501891174374</v>
      </c>
      <c r="D42" s="53">
        <f t="shared" si="0"/>
        <v>32.53104718259193</v>
      </c>
      <c r="E42" s="53">
        <f t="shared" si="1"/>
        <v>0.3594372658886158</v>
      </c>
      <c r="F42" s="89">
        <f t="shared" si="2"/>
        <v>4.31324719066339</v>
      </c>
      <c r="G42" s="93">
        <f>E41</f>
        <v>0.36601770171808923</v>
      </c>
      <c r="H42" s="47">
        <f t="shared" si="3"/>
        <v>4.392212420617071</v>
      </c>
    </row>
    <row r="43" spans="1:8" ht="15.75" thickBot="1">
      <c r="A43" s="58">
        <v>36</v>
      </c>
      <c r="B43" s="86">
        <f t="shared" si="4"/>
        <v>180</v>
      </c>
      <c r="C43" s="87">
        <f>'Datos partida'!D63</f>
        <v>10.961401798303966</v>
      </c>
      <c r="D43" s="56">
        <f t="shared" si="0"/>
        <v>32.884205394911895</v>
      </c>
      <c r="E43" s="56">
        <f t="shared" si="1"/>
        <v>0.35315821231996836</v>
      </c>
      <c r="F43" s="90">
        <f t="shared" si="2"/>
        <v>4.23789854783962</v>
      </c>
      <c r="G43" s="94">
        <f>E43</f>
        <v>0.35315821231996836</v>
      </c>
      <c r="H43" s="48">
        <f t="shared" si="3"/>
        <v>4.23789854783962</v>
      </c>
    </row>
  </sheetData>
  <sheetProtection/>
  <mergeCells count="5">
    <mergeCell ref="B2:D2"/>
    <mergeCell ref="B3:C3"/>
    <mergeCell ref="B4:C4"/>
    <mergeCell ref="B5:C5"/>
    <mergeCell ref="B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3"/>
  <sheetViews>
    <sheetView zoomScalePageLayoutView="0" workbookViewId="0" topLeftCell="A1">
      <selection activeCell="B3" sqref="B3:C3"/>
    </sheetView>
  </sheetViews>
  <sheetFormatPr defaultColWidth="11.421875" defaultRowHeight="15"/>
  <cols>
    <col min="2" max="2" width="16.140625" style="0" customWidth="1"/>
    <col min="3" max="3" width="18.421875" style="0" customWidth="1"/>
    <col min="4" max="4" width="20.421875" style="0" customWidth="1"/>
    <col min="5" max="5" width="14.421875" style="0" customWidth="1"/>
    <col min="6" max="6" width="18.140625" style="0" customWidth="1"/>
    <col min="7" max="7" width="14.7109375" style="0" customWidth="1"/>
  </cols>
  <sheetData>
    <row r="1" ht="15.75" thickBot="1"/>
    <row r="2" spans="2:6" ht="15" customHeight="1" thickBot="1">
      <c r="B2" s="64" t="s">
        <v>34</v>
      </c>
      <c r="C2" s="65"/>
      <c r="D2" s="66"/>
      <c r="E2" s="59"/>
      <c r="F2" s="59"/>
    </row>
    <row r="3" spans="2:6" ht="15" customHeight="1">
      <c r="B3" s="67" t="s">
        <v>20</v>
      </c>
      <c r="C3" s="68"/>
      <c r="D3" s="75">
        <f>'Datos partida'!E9</f>
        <v>3</v>
      </c>
      <c r="E3" s="59">
        <f>D3*60</f>
        <v>180</v>
      </c>
      <c r="F3" s="59" t="s">
        <v>7</v>
      </c>
    </row>
    <row r="4" spans="2:6" ht="15" customHeight="1">
      <c r="B4" s="69" t="s">
        <v>19</v>
      </c>
      <c r="C4" s="70"/>
      <c r="D4" s="76">
        <f>'Datos partida'!E63</f>
        <v>12.62371476801652</v>
      </c>
      <c r="E4" s="60"/>
      <c r="F4" s="60"/>
    </row>
    <row r="5" spans="2:6" ht="15">
      <c r="B5" s="71" t="s">
        <v>21</v>
      </c>
      <c r="C5" s="72"/>
      <c r="D5" s="62">
        <f>D3*D4</f>
        <v>37.87114430404956</v>
      </c>
      <c r="E5" s="60"/>
      <c r="F5" s="60"/>
    </row>
    <row r="6" spans="2:6" ht="15.75" thickBot="1">
      <c r="B6" s="73" t="s">
        <v>26</v>
      </c>
      <c r="C6" s="74"/>
      <c r="D6" s="63">
        <v>5</v>
      </c>
      <c r="E6" s="61"/>
      <c r="F6" s="61"/>
    </row>
    <row r="7" spans="2:8" ht="39" thickBot="1">
      <c r="B7" s="77" t="s">
        <v>31</v>
      </c>
      <c r="C7" s="78" t="s">
        <v>8</v>
      </c>
      <c r="D7" s="79" t="s">
        <v>27</v>
      </c>
      <c r="E7" s="79" t="s">
        <v>28</v>
      </c>
      <c r="F7" s="80" t="s">
        <v>9</v>
      </c>
      <c r="G7" s="81" t="s">
        <v>29</v>
      </c>
      <c r="H7" s="80" t="s">
        <v>30</v>
      </c>
    </row>
    <row r="8" spans="1:8" ht="15">
      <c r="A8" s="58">
        <v>1</v>
      </c>
      <c r="B8" s="82">
        <f>D6</f>
        <v>5</v>
      </c>
      <c r="C8" s="83">
        <f>'Datos partida'!E28</f>
        <v>115.07449940834265</v>
      </c>
      <c r="D8" s="50">
        <f>C8*B8/60</f>
        <v>9.589541617361887</v>
      </c>
      <c r="E8" s="50">
        <f>D8</f>
        <v>9.589541617361887</v>
      </c>
      <c r="F8" s="88">
        <f>E8/($D$6/60)</f>
        <v>115.07449940834265</v>
      </c>
      <c r="G8" s="91">
        <f>E42</f>
        <v>0.41394646460963</v>
      </c>
      <c r="H8" s="92">
        <f>G8/($D$6/60)</f>
        <v>4.96735757531556</v>
      </c>
    </row>
    <row r="9" spans="1:8" ht="15">
      <c r="A9" s="58">
        <v>2</v>
      </c>
      <c r="B9" s="84">
        <f>B8+$D$6</f>
        <v>10</v>
      </c>
      <c r="C9" s="83">
        <f>'Datos partida'!E29</f>
        <v>75.04642262847545</v>
      </c>
      <c r="D9" s="53">
        <f aca="true" t="shared" si="0" ref="D9:D43">C9*B9/60</f>
        <v>12.507737104745908</v>
      </c>
      <c r="E9" s="53">
        <f aca="true" t="shared" si="1" ref="E9:E43">D9-D8</f>
        <v>2.918195487384022</v>
      </c>
      <c r="F9" s="89">
        <f aca="true" t="shared" si="2" ref="F9:F43">E9/($D$6/60)</f>
        <v>35.01834584860826</v>
      </c>
      <c r="G9" s="93">
        <f>E40</f>
        <v>0.42947808155019374</v>
      </c>
      <c r="H9" s="47">
        <f aca="true" t="shared" si="3" ref="H9:H43">G9/($D$6/60)</f>
        <v>5.153736978602325</v>
      </c>
    </row>
    <row r="10" spans="1:8" ht="15">
      <c r="A10" s="58">
        <v>3</v>
      </c>
      <c r="B10" s="84">
        <f aca="true" t="shared" si="4" ref="B10:B43">B9+$D$6</f>
        <v>15</v>
      </c>
      <c r="C10" s="83">
        <f>'Datos partida'!E30</f>
        <v>58.44296396124108</v>
      </c>
      <c r="D10" s="53">
        <f t="shared" si="0"/>
        <v>14.61074099031027</v>
      </c>
      <c r="E10" s="53">
        <f t="shared" si="1"/>
        <v>2.1030038855643607</v>
      </c>
      <c r="F10" s="89">
        <f t="shared" si="2"/>
        <v>25.23604662677233</v>
      </c>
      <c r="G10" s="93">
        <f>E38</f>
        <v>0.4466367285646129</v>
      </c>
      <c r="H10" s="47">
        <f t="shared" si="3"/>
        <v>5.359640742775355</v>
      </c>
    </row>
    <row r="11" spans="1:8" ht="15">
      <c r="A11" s="58">
        <v>4</v>
      </c>
      <c r="B11" s="84">
        <f t="shared" si="4"/>
        <v>20</v>
      </c>
      <c r="C11" s="83">
        <f>'Datos partida'!E31</f>
        <v>48.94190787957883</v>
      </c>
      <c r="D11" s="53">
        <f t="shared" si="0"/>
        <v>16.313969293192944</v>
      </c>
      <c r="E11" s="53">
        <f t="shared" si="1"/>
        <v>1.7032283028826747</v>
      </c>
      <c r="F11" s="89">
        <f t="shared" si="2"/>
        <v>20.438739634592096</v>
      </c>
      <c r="G11" s="93">
        <f>E36</f>
        <v>0.46571745933229636</v>
      </c>
      <c r="H11" s="47">
        <f t="shared" si="3"/>
        <v>5.588609511987556</v>
      </c>
    </row>
    <row r="12" spans="1:8" ht="15">
      <c r="A12" s="58">
        <v>5</v>
      </c>
      <c r="B12" s="84">
        <f t="shared" si="4"/>
        <v>25</v>
      </c>
      <c r="C12" s="83">
        <f>'Datos partida'!E32</f>
        <v>42.64962670475005</v>
      </c>
      <c r="D12" s="53">
        <f t="shared" si="0"/>
        <v>17.770677793645852</v>
      </c>
      <c r="E12" s="53">
        <f t="shared" si="1"/>
        <v>1.4567085004529083</v>
      </c>
      <c r="F12" s="89">
        <f t="shared" si="2"/>
        <v>17.4805020054349</v>
      </c>
      <c r="G12" s="93">
        <f>E34</f>
        <v>0.4870948120793557</v>
      </c>
      <c r="H12" s="47">
        <f t="shared" si="3"/>
        <v>5.845137744952268</v>
      </c>
    </row>
    <row r="13" spans="1:8" ht="15">
      <c r="A13" s="58">
        <v>6</v>
      </c>
      <c r="B13" s="84">
        <f t="shared" si="4"/>
        <v>30</v>
      </c>
      <c r="C13" s="83">
        <f>'Datos partida'!E33</f>
        <v>38.113877493679425</v>
      </c>
      <c r="D13" s="53">
        <f t="shared" si="0"/>
        <v>19.056938746839712</v>
      </c>
      <c r="E13" s="53">
        <f t="shared" si="1"/>
        <v>1.2862609531938602</v>
      </c>
      <c r="F13" s="89">
        <f t="shared" si="2"/>
        <v>15.435131438326323</v>
      </c>
      <c r="G13" s="93">
        <f>E32</f>
        <v>0.5112523520936065</v>
      </c>
      <c r="H13" s="47">
        <f t="shared" si="3"/>
        <v>6.135028225123278</v>
      </c>
    </row>
    <row r="14" spans="1:8" ht="15">
      <c r="A14" s="58">
        <v>7</v>
      </c>
      <c r="B14" s="84">
        <f t="shared" si="4"/>
        <v>35</v>
      </c>
      <c r="C14" s="83">
        <f>'Datos partida'!E34</f>
        <v>34.65741613207103</v>
      </c>
      <c r="D14" s="53">
        <f t="shared" si="0"/>
        <v>20.216826077041432</v>
      </c>
      <c r="E14" s="53">
        <f t="shared" si="1"/>
        <v>1.1598873302017196</v>
      </c>
      <c r="F14" s="89">
        <f t="shared" si="2"/>
        <v>13.918647962420636</v>
      </c>
      <c r="G14" s="93">
        <f>E30</f>
        <v>0.5388267483193303</v>
      </c>
      <c r="H14" s="47">
        <f t="shared" si="3"/>
        <v>6.465920979831964</v>
      </c>
    </row>
    <row r="15" spans="1:8" ht="15">
      <c r="A15" s="58">
        <v>8</v>
      </c>
      <c r="B15" s="84">
        <f t="shared" si="4"/>
        <v>40</v>
      </c>
      <c r="C15" s="83">
        <f>'Datos partida'!E35</f>
        <v>31.917715235426925</v>
      </c>
      <c r="D15" s="53">
        <f t="shared" si="0"/>
        <v>21.27847682361795</v>
      </c>
      <c r="E15" s="53">
        <f t="shared" si="1"/>
        <v>1.0616507465765181</v>
      </c>
      <c r="F15" s="89">
        <f t="shared" si="2"/>
        <v>12.739808958918218</v>
      </c>
      <c r="G15" s="93">
        <f>E28</f>
        <v>0.5706756205250549</v>
      </c>
      <c r="H15" s="47">
        <f t="shared" si="3"/>
        <v>6.848107446300659</v>
      </c>
    </row>
    <row r="16" spans="1:8" ht="15">
      <c r="A16" s="58">
        <v>9</v>
      </c>
      <c r="B16" s="84">
        <f t="shared" si="4"/>
        <v>45</v>
      </c>
      <c r="C16" s="83">
        <f>'Datos partida'!E36</f>
        <v>29.68146769385209</v>
      </c>
      <c r="D16" s="53">
        <f t="shared" si="0"/>
        <v>22.261100770389067</v>
      </c>
      <c r="E16" s="53">
        <f t="shared" si="1"/>
        <v>0.9826239467711169</v>
      </c>
      <c r="F16" s="89">
        <f t="shared" si="2"/>
        <v>11.791487361253402</v>
      </c>
      <c r="G16" s="93">
        <f>E26</f>
        <v>0.6079858728322414</v>
      </c>
      <c r="H16" s="47">
        <f t="shared" si="3"/>
        <v>7.295830473986896</v>
      </c>
    </row>
    <row r="17" spans="1:8" ht="15">
      <c r="A17" s="58">
        <v>10</v>
      </c>
      <c r="B17" s="84">
        <f t="shared" si="4"/>
        <v>50</v>
      </c>
      <c r="C17" s="83">
        <f>'Datos partida'!E37</f>
        <v>27.814171924169507</v>
      </c>
      <c r="D17" s="53">
        <f t="shared" si="0"/>
        <v>23.17847660347459</v>
      </c>
      <c r="E17" s="53">
        <f t="shared" si="1"/>
        <v>0.9173758330855222</v>
      </c>
      <c r="F17" s="89">
        <f t="shared" si="2"/>
        <v>11.008509997026266</v>
      </c>
      <c r="G17" s="93">
        <f>E24</f>
        <v>0.6524543808990906</v>
      </c>
      <c r="H17" s="47">
        <f t="shared" si="3"/>
        <v>7.829452570789087</v>
      </c>
    </row>
    <row r="18" spans="1:8" ht="15">
      <c r="A18" s="58">
        <v>11</v>
      </c>
      <c r="B18" s="84">
        <f t="shared" si="4"/>
        <v>55</v>
      </c>
      <c r="C18" s="83">
        <f>'Datos partida'!E38</f>
        <v>26.2264029413435</v>
      </c>
      <c r="D18" s="53">
        <f t="shared" si="0"/>
        <v>24.04086936289821</v>
      </c>
      <c r="E18" s="53">
        <f t="shared" si="1"/>
        <v>0.8623927594236207</v>
      </c>
      <c r="F18" s="89">
        <f t="shared" si="2"/>
        <v>10.348713113083448</v>
      </c>
      <c r="G18" s="93">
        <f>E22</f>
        <v>0.7066057035452218</v>
      </c>
      <c r="H18" s="47">
        <f t="shared" si="3"/>
        <v>8.479268442542661</v>
      </c>
    </row>
    <row r="19" spans="1:8" ht="15">
      <c r="A19" s="58">
        <v>12</v>
      </c>
      <c r="B19" s="84">
        <f t="shared" si="4"/>
        <v>60</v>
      </c>
      <c r="C19" s="83">
        <f>'Datos partida'!E39</f>
        <v>24.856159906034225</v>
      </c>
      <c r="D19" s="53">
        <f t="shared" si="0"/>
        <v>24.856159906034225</v>
      </c>
      <c r="E19" s="53">
        <f t="shared" si="1"/>
        <v>0.8152905431360153</v>
      </c>
      <c r="F19" s="89">
        <f t="shared" si="2"/>
        <v>9.783486517632184</v>
      </c>
      <c r="G19" s="93">
        <f>E20</f>
        <v>0.7743885184025636</v>
      </c>
      <c r="H19" s="47">
        <f t="shared" si="3"/>
        <v>9.292662220830763</v>
      </c>
    </row>
    <row r="20" spans="1:8" ht="15">
      <c r="A20" s="58">
        <v>13</v>
      </c>
      <c r="B20" s="84">
        <f t="shared" si="4"/>
        <v>65</v>
      </c>
      <c r="C20" s="83">
        <f>'Datos partida'!E40</f>
        <v>23.65896777640319</v>
      </c>
      <c r="D20" s="53">
        <f t="shared" si="0"/>
        <v>25.63054842443679</v>
      </c>
      <c r="E20" s="53">
        <f t="shared" si="1"/>
        <v>0.7743885184025636</v>
      </c>
      <c r="F20" s="89">
        <f t="shared" si="2"/>
        <v>9.292662220830763</v>
      </c>
      <c r="G20" s="93">
        <f>E18</f>
        <v>0.8623927594236207</v>
      </c>
      <c r="H20" s="47">
        <f t="shared" si="3"/>
        <v>10.348713113083448</v>
      </c>
    </row>
    <row r="21" spans="1:8" ht="15">
      <c r="A21" s="58">
        <v>14</v>
      </c>
      <c r="B21" s="84">
        <f t="shared" si="4"/>
        <v>70</v>
      </c>
      <c r="C21" s="83">
        <f>'Datos partida'!E41</f>
        <v>22.602010972291787</v>
      </c>
      <c r="D21" s="53">
        <f t="shared" si="0"/>
        <v>26.369012801007084</v>
      </c>
      <c r="E21" s="53">
        <f t="shared" si="1"/>
        <v>0.7384643765702954</v>
      </c>
      <c r="F21" s="89">
        <f t="shared" si="2"/>
        <v>8.861572518843545</v>
      </c>
      <c r="G21" s="93">
        <f>E16</f>
        <v>0.9826239467711169</v>
      </c>
      <c r="H21" s="47">
        <f t="shared" si="3"/>
        <v>11.791487361253402</v>
      </c>
    </row>
    <row r="22" spans="1:8" ht="15">
      <c r="A22" s="58">
        <v>15</v>
      </c>
      <c r="B22" s="84">
        <f t="shared" si="4"/>
        <v>75</v>
      </c>
      <c r="C22" s="83">
        <f>'Datos partida'!E42</f>
        <v>21.660494803641843</v>
      </c>
      <c r="D22" s="53">
        <f t="shared" si="0"/>
        <v>27.075618504552306</v>
      </c>
      <c r="E22" s="53">
        <f t="shared" si="1"/>
        <v>0.7066057035452218</v>
      </c>
      <c r="F22" s="89">
        <f t="shared" si="2"/>
        <v>8.479268442542661</v>
      </c>
      <c r="G22" s="93">
        <f>E14</f>
        <v>1.1598873302017196</v>
      </c>
      <c r="H22" s="47">
        <f t="shared" si="3"/>
        <v>13.918647962420636</v>
      </c>
    </row>
    <row r="23" spans="1:8" ht="15">
      <c r="A23" s="58">
        <v>16</v>
      </c>
      <c r="B23" s="84">
        <f t="shared" si="4"/>
        <v>80</v>
      </c>
      <c r="C23" s="83">
        <f>'Datos partida'!E43</f>
        <v>20.81530103722985</v>
      </c>
      <c r="D23" s="53">
        <f t="shared" si="0"/>
        <v>27.75373471630647</v>
      </c>
      <c r="E23" s="53">
        <f t="shared" si="1"/>
        <v>0.6781162117541655</v>
      </c>
      <c r="F23" s="89">
        <f t="shared" si="2"/>
        <v>8.137394541049986</v>
      </c>
      <c r="G23" s="93">
        <f>E12</f>
        <v>1.4567085004529083</v>
      </c>
      <c r="H23" s="47">
        <f t="shared" si="3"/>
        <v>17.4805020054349</v>
      </c>
    </row>
    <row r="24" spans="1:8" ht="15">
      <c r="A24" s="58">
        <v>17</v>
      </c>
      <c r="B24" s="84">
        <f t="shared" si="4"/>
        <v>85</v>
      </c>
      <c r="C24" s="83">
        <f>'Datos partida'!E44</f>
        <v>20.051427598027455</v>
      </c>
      <c r="D24" s="53">
        <f t="shared" si="0"/>
        <v>28.406189097205562</v>
      </c>
      <c r="E24" s="53">
        <f t="shared" si="1"/>
        <v>0.6524543808990906</v>
      </c>
      <c r="F24" s="89">
        <f t="shared" si="2"/>
        <v>7.829452570789087</v>
      </c>
      <c r="G24" s="93">
        <f>E10</f>
        <v>2.1030038855643607</v>
      </c>
      <c r="H24" s="47">
        <f t="shared" si="3"/>
        <v>25.23604662677233</v>
      </c>
    </row>
    <row r="25" spans="1:8" ht="15">
      <c r="A25" s="58">
        <v>18</v>
      </c>
      <c r="B25" s="84">
        <f t="shared" si="4"/>
        <v>90</v>
      </c>
      <c r="C25" s="83">
        <f>'Datos partida'!E45</f>
        <v>19.35692077948572</v>
      </c>
      <c r="D25" s="53">
        <f t="shared" si="0"/>
        <v>29.03538116922858</v>
      </c>
      <c r="E25" s="53">
        <f t="shared" si="1"/>
        <v>0.6291920720230166</v>
      </c>
      <c r="F25" s="89">
        <f t="shared" si="2"/>
        <v>7.5503048642762</v>
      </c>
      <c r="G25" s="93">
        <f>E8</f>
        <v>9.589541617361887</v>
      </c>
      <c r="H25" s="47">
        <f t="shared" si="3"/>
        <v>115.07449940834265</v>
      </c>
    </row>
    <row r="26" spans="1:8" ht="15">
      <c r="A26" s="58">
        <v>19</v>
      </c>
      <c r="B26" s="84">
        <f t="shared" si="4"/>
        <v>95</v>
      </c>
      <c r="C26" s="83">
        <f>'Datos partida'!E46</f>
        <v>18.722126552880518</v>
      </c>
      <c r="D26" s="53">
        <f t="shared" si="0"/>
        <v>29.64336704206082</v>
      </c>
      <c r="E26" s="53">
        <f t="shared" si="1"/>
        <v>0.6079858728322414</v>
      </c>
      <c r="F26" s="89">
        <f t="shared" si="2"/>
        <v>7.295830473986896</v>
      </c>
      <c r="G26" s="93">
        <f>E9</f>
        <v>2.918195487384022</v>
      </c>
      <c r="H26" s="47">
        <f t="shared" si="3"/>
        <v>35.01834584860826</v>
      </c>
    </row>
    <row r="27" spans="1:8" ht="15">
      <c r="A27" s="58">
        <v>20</v>
      </c>
      <c r="B27" s="84">
        <f t="shared" si="4"/>
        <v>100</v>
      </c>
      <c r="C27" s="83">
        <f>'Datos partida'!E47</f>
        <v>18.13915430451112</v>
      </c>
      <c r="D27" s="53">
        <f t="shared" si="0"/>
        <v>30.231923840851866</v>
      </c>
      <c r="E27" s="53">
        <f t="shared" si="1"/>
        <v>0.5885567987910463</v>
      </c>
      <c r="F27" s="89">
        <f t="shared" si="2"/>
        <v>7.062681585492555</v>
      </c>
      <c r="G27" s="93">
        <f>E11</f>
        <v>1.7032283028826747</v>
      </c>
      <c r="H27" s="47">
        <f t="shared" si="3"/>
        <v>20.438739634592096</v>
      </c>
    </row>
    <row r="28" spans="1:8" ht="15">
      <c r="A28" s="58">
        <v>21</v>
      </c>
      <c r="B28" s="84">
        <f t="shared" si="4"/>
        <v>105</v>
      </c>
      <c r="C28" s="83">
        <f>'Datos partida'!E48</f>
        <v>17.601485406501098</v>
      </c>
      <c r="D28" s="53">
        <f t="shared" si="0"/>
        <v>30.80259946137692</v>
      </c>
      <c r="E28" s="53">
        <f t="shared" si="1"/>
        <v>0.5706756205250549</v>
      </c>
      <c r="F28" s="89">
        <f t="shared" si="2"/>
        <v>6.848107446300659</v>
      </c>
      <c r="G28" s="93">
        <f>E13</f>
        <v>1.2862609531938602</v>
      </c>
      <c r="H28" s="47">
        <f t="shared" si="3"/>
        <v>15.435131438326323</v>
      </c>
    </row>
    <row r="29" spans="1:8" ht="15">
      <c r="A29" s="58">
        <v>22</v>
      </c>
      <c r="B29" s="84">
        <f t="shared" si="4"/>
        <v>110</v>
      </c>
      <c r="C29" s="83">
        <f>'Datos partida'!E49</f>
        <v>17.103682651502073</v>
      </c>
      <c r="D29" s="53">
        <f t="shared" si="0"/>
        <v>31.356751527753797</v>
      </c>
      <c r="E29" s="53">
        <f t="shared" si="1"/>
        <v>0.5541520663768758</v>
      </c>
      <c r="F29" s="89">
        <f t="shared" si="2"/>
        <v>6.649824796522509</v>
      </c>
      <c r="G29" s="93">
        <f>E15</f>
        <v>1.0616507465765181</v>
      </c>
      <c r="H29" s="47">
        <f t="shared" si="3"/>
        <v>12.739808958918218</v>
      </c>
    </row>
    <row r="30" spans="1:8" ht="15">
      <c r="A30" s="58">
        <v>23</v>
      </c>
      <c r="B30" s="84">
        <f t="shared" si="4"/>
        <v>115</v>
      </c>
      <c r="C30" s="83">
        <f>'Datos partida'!E50</f>
        <v>16.641171274472935</v>
      </c>
      <c r="D30" s="53">
        <f t="shared" si="0"/>
        <v>31.895578276073127</v>
      </c>
      <c r="E30" s="53">
        <f t="shared" si="1"/>
        <v>0.5388267483193303</v>
      </c>
      <c r="F30" s="89">
        <f t="shared" si="2"/>
        <v>6.465920979831964</v>
      </c>
      <c r="G30" s="93">
        <f>E17</f>
        <v>0.9173758330855222</v>
      </c>
      <c r="H30" s="47">
        <f t="shared" si="3"/>
        <v>11.008509997026266</v>
      </c>
    </row>
    <row r="31" spans="1:8" ht="15">
      <c r="A31" s="58">
        <v>24</v>
      </c>
      <c r="B31" s="84">
        <f t="shared" si="4"/>
        <v>120</v>
      </c>
      <c r="C31" s="83">
        <f>'Datos partida'!E51</f>
        <v>16.21007165636192</v>
      </c>
      <c r="D31" s="53">
        <f t="shared" si="0"/>
        <v>32.42014331272384</v>
      </c>
      <c r="E31" s="53">
        <f t="shared" si="1"/>
        <v>0.52456503665071</v>
      </c>
      <c r="F31" s="89">
        <f t="shared" si="2"/>
        <v>6.29478043980852</v>
      </c>
      <c r="G31" s="93">
        <f>E19</f>
        <v>0.8152905431360153</v>
      </c>
      <c r="H31" s="47">
        <f t="shared" si="3"/>
        <v>9.783486517632184</v>
      </c>
    </row>
    <row r="32" spans="1:8" ht="15">
      <c r="A32" s="58">
        <v>25</v>
      </c>
      <c r="B32" s="84">
        <f t="shared" si="4"/>
        <v>125</v>
      </c>
      <c r="C32" s="83">
        <f>'Datos partida'!E52</f>
        <v>15.807069919112372</v>
      </c>
      <c r="D32" s="53">
        <f t="shared" si="0"/>
        <v>32.931395664817444</v>
      </c>
      <c r="E32" s="53">
        <f t="shared" si="1"/>
        <v>0.5112523520936065</v>
      </c>
      <c r="F32" s="89">
        <f t="shared" si="2"/>
        <v>6.135028225123278</v>
      </c>
      <c r="G32" s="93">
        <f>E21</f>
        <v>0.7384643765702954</v>
      </c>
      <c r="H32" s="47">
        <f t="shared" si="3"/>
        <v>8.861572518843545</v>
      </c>
    </row>
    <row r="33" spans="1:8" ht="15">
      <c r="A33" s="58">
        <v>26</v>
      </c>
      <c r="B33" s="84">
        <f t="shared" si="4"/>
        <v>130</v>
      </c>
      <c r="C33" s="83">
        <f>'Datos partida'!E53</f>
        <v>15.42931669336217</v>
      </c>
      <c r="D33" s="53">
        <f t="shared" si="0"/>
        <v>33.430186168951366</v>
      </c>
      <c r="E33" s="53">
        <f t="shared" si="1"/>
        <v>0.4987905041339218</v>
      </c>
      <c r="F33" s="89">
        <f t="shared" si="2"/>
        <v>5.985486049607061</v>
      </c>
      <c r="G33" s="93">
        <f>E23</f>
        <v>0.6781162117541655</v>
      </c>
      <c r="H33" s="47">
        <f t="shared" si="3"/>
        <v>8.137394541049986</v>
      </c>
    </row>
    <row r="34" spans="1:8" ht="15">
      <c r="A34" s="58">
        <v>27</v>
      </c>
      <c r="B34" s="84">
        <f t="shared" si="4"/>
        <v>135</v>
      </c>
      <c r="C34" s="83">
        <f>'Datos partida'!E54</f>
        <v>15.074347102680322</v>
      </c>
      <c r="D34" s="53">
        <f t="shared" si="0"/>
        <v>33.91728098103072</v>
      </c>
      <c r="E34" s="53">
        <f t="shared" si="1"/>
        <v>0.4870948120793557</v>
      </c>
      <c r="F34" s="89">
        <f t="shared" si="2"/>
        <v>5.845137744952268</v>
      </c>
      <c r="G34" s="93">
        <f>E25</f>
        <v>0.6291920720230166</v>
      </c>
      <c r="H34" s="47">
        <f t="shared" si="3"/>
        <v>7.5503048642762</v>
      </c>
    </row>
    <row r="35" spans="1:8" ht="15">
      <c r="A35" s="58">
        <v>28</v>
      </c>
      <c r="B35" s="84">
        <f t="shared" si="4"/>
        <v>140</v>
      </c>
      <c r="C35" s="83">
        <f>'Datos partida'!E55</f>
        <v>14.74001691426936</v>
      </c>
      <c r="D35" s="53">
        <f t="shared" si="0"/>
        <v>34.39337279996184</v>
      </c>
      <c r="E35" s="53">
        <f t="shared" si="1"/>
        <v>0.47609181893111696</v>
      </c>
      <c r="F35" s="89">
        <f t="shared" si="2"/>
        <v>5.7131018271734035</v>
      </c>
      <c r="G35" s="93">
        <f>E27</f>
        <v>0.5885567987910463</v>
      </c>
      <c r="H35" s="47">
        <f t="shared" si="3"/>
        <v>7.062681585492555</v>
      </c>
    </row>
    <row r="36" spans="1:8" ht="15">
      <c r="A36" s="58">
        <v>29</v>
      </c>
      <c r="B36" s="84">
        <f t="shared" si="4"/>
        <v>145</v>
      </c>
      <c r="C36" s="83">
        <f>'Datos partida'!E56</f>
        <v>14.424451141776883</v>
      </c>
      <c r="D36" s="53">
        <f t="shared" si="0"/>
        <v>34.859090259294135</v>
      </c>
      <c r="E36" s="53">
        <f t="shared" si="1"/>
        <v>0.46571745933229636</v>
      </c>
      <c r="F36" s="89">
        <f t="shared" si="2"/>
        <v>5.588609511987556</v>
      </c>
      <c r="G36" s="93">
        <f>E29</f>
        <v>0.5541520663768758</v>
      </c>
      <c r="H36" s="47">
        <f t="shared" si="3"/>
        <v>6.649824796522509</v>
      </c>
    </row>
    <row r="37" spans="1:8" ht="15">
      <c r="A37" s="58">
        <v>30</v>
      </c>
      <c r="B37" s="84">
        <f t="shared" si="4"/>
        <v>150</v>
      </c>
      <c r="C37" s="83">
        <f>'Datos partida'!E57</f>
        <v>14.126002335302395</v>
      </c>
      <c r="D37" s="53">
        <f t="shared" si="0"/>
        <v>35.315005838255985</v>
      </c>
      <c r="E37" s="53">
        <f t="shared" si="1"/>
        <v>0.4559155789618501</v>
      </c>
      <c r="F37" s="89">
        <f t="shared" si="2"/>
        <v>5.470986947542201</v>
      </c>
      <c r="G37" s="93">
        <f>E31</f>
        <v>0.52456503665071</v>
      </c>
      <c r="H37" s="47">
        <f t="shared" si="3"/>
        <v>6.29478043980852</v>
      </c>
    </row>
    <row r="38" spans="1:8" ht="15">
      <c r="A38" s="58">
        <v>31</v>
      </c>
      <c r="B38" s="84">
        <f t="shared" si="4"/>
        <v>155</v>
      </c>
      <c r="C38" s="83">
        <f>'Datos partida'!E58</f>
        <v>13.843216477478942</v>
      </c>
      <c r="D38" s="53">
        <f t="shared" si="0"/>
        <v>35.7616425668206</v>
      </c>
      <c r="E38" s="53">
        <f t="shared" si="1"/>
        <v>0.4466367285646129</v>
      </c>
      <c r="F38" s="89">
        <f t="shared" si="2"/>
        <v>5.359640742775355</v>
      </c>
      <c r="G38" s="93">
        <f>E33</f>
        <v>0.4987905041339218</v>
      </c>
      <c r="H38" s="47">
        <f t="shared" si="3"/>
        <v>5.985486049607061</v>
      </c>
    </row>
    <row r="39" spans="1:8" ht="15">
      <c r="A39" s="58">
        <v>32</v>
      </c>
      <c r="B39" s="84">
        <f t="shared" si="4"/>
        <v>160</v>
      </c>
      <c r="C39" s="83">
        <f>'Datos partida'!E59</f>
        <v>13.574804903002208</v>
      </c>
      <c r="D39" s="53">
        <f t="shared" si="0"/>
        <v>36.199479741339225</v>
      </c>
      <c r="E39" s="53">
        <f t="shared" si="1"/>
        <v>0.43783717451862714</v>
      </c>
      <c r="F39" s="89">
        <f t="shared" si="2"/>
        <v>5.254046094223526</v>
      </c>
      <c r="G39" s="93">
        <f>E35</f>
        <v>0.47609181893111696</v>
      </c>
      <c r="H39" s="47">
        <f t="shared" si="3"/>
        <v>5.7131018271734035</v>
      </c>
    </row>
    <row r="40" spans="1:8" ht="15">
      <c r="A40" s="58">
        <v>33</v>
      </c>
      <c r="B40" s="84">
        <f t="shared" si="4"/>
        <v>165</v>
      </c>
      <c r="C40" s="83">
        <f>'Datos partida'!E60</f>
        <v>13.319621026505242</v>
      </c>
      <c r="D40" s="53">
        <f t="shared" si="0"/>
        <v>36.62895782288942</v>
      </c>
      <c r="E40" s="53">
        <f t="shared" si="1"/>
        <v>0.42947808155019374</v>
      </c>
      <c r="F40" s="89">
        <f t="shared" si="2"/>
        <v>5.153736978602325</v>
      </c>
      <c r="G40" s="93">
        <f>E37</f>
        <v>0.4559155789618501</v>
      </c>
      <c r="H40" s="47">
        <f t="shared" si="3"/>
        <v>5.470986947542201</v>
      </c>
    </row>
    <row r="41" spans="1:8" ht="15">
      <c r="A41" s="58">
        <v>34</v>
      </c>
      <c r="B41" s="84">
        <f t="shared" si="4"/>
        <v>170</v>
      </c>
      <c r="C41" s="83">
        <f>'Datos partida'!E61</f>
        <v>13.0766409375034</v>
      </c>
      <c r="D41" s="53">
        <f t="shared" si="0"/>
        <v>37.05048265625963</v>
      </c>
      <c r="E41" s="53">
        <f t="shared" si="1"/>
        <v>0.4215248333702135</v>
      </c>
      <c r="F41" s="89">
        <f t="shared" si="2"/>
        <v>5.058298000442562</v>
      </c>
      <c r="G41" s="93">
        <f>E39</f>
        <v>0.43783717451862714</v>
      </c>
      <c r="H41" s="47">
        <f t="shared" si="3"/>
        <v>5.254046094223526</v>
      </c>
    </row>
    <row r="42" spans="1:8" ht="15">
      <c r="A42" s="58">
        <v>35</v>
      </c>
      <c r="B42" s="84">
        <f t="shared" si="4"/>
        <v>175</v>
      </c>
      <c r="C42" s="83">
        <f>'Datos partida'!E62</f>
        <v>12.844947127155177</v>
      </c>
      <c r="D42" s="53">
        <f t="shared" si="0"/>
        <v>37.46442912086926</v>
      </c>
      <c r="E42" s="53">
        <f t="shared" si="1"/>
        <v>0.41394646460963</v>
      </c>
      <c r="F42" s="89">
        <f t="shared" si="2"/>
        <v>4.96735757531556</v>
      </c>
      <c r="G42" s="93">
        <f>E41</f>
        <v>0.4215248333702135</v>
      </c>
      <c r="H42" s="47">
        <f t="shared" si="3"/>
        <v>5.058298000442562</v>
      </c>
    </row>
    <row r="43" spans="1:8" ht="15.75" thickBot="1">
      <c r="A43" s="58">
        <v>36</v>
      </c>
      <c r="B43" s="86">
        <f t="shared" si="4"/>
        <v>180</v>
      </c>
      <c r="C43" s="87">
        <f>'Datos partida'!E63</f>
        <v>12.62371476801652</v>
      </c>
      <c r="D43" s="56">
        <f t="shared" si="0"/>
        <v>37.87114430404956</v>
      </c>
      <c r="E43" s="56">
        <f t="shared" si="1"/>
        <v>0.406715183180296</v>
      </c>
      <c r="F43" s="90">
        <f t="shared" si="2"/>
        <v>4.880582198163552</v>
      </c>
      <c r="G43" s="94">
        <f>E43</f>
        <v>0.406715183180296</v>
      </c>
      <c r="H43" s="48">
        <f t="shared" si="3"/>
        <v>4.880582198163552</v>
      </c>
    </row>
  </sheetData>
  <sheetProtection/>
  <mergeCells count="5">
    <mergeCell ref="B2:D2"/>
    <mergeCell ref="B3:C3"/>
    <mergeCell ref="B4:C4"/>
    <mergeCell ref="B5:C5"/>
    <mergeCell ref="B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3"/>
  <sheetViews>
    <sheetView zoomScalePageLayoutView="0" workbookViewId="0" topLeftCell="A1">
      <selection activeCell="R32" sqref="R32"/>
    </sheetView>
  </sheetViews>
  <sheetFormatPr defaultColWidth="11.421875" defaultRowHeight="15"/>
  <cols>
    <col min="2" max="2" width="16.140625" style="0" customWidth="1"/>
    <col min="3" max="3" width="18.421875" style="0" customWidth="1"/>
    <col min="4" max="4" width="20.421875" style="0" customWidth="1"/>
    <col min="5" max="5" width="14.421875" style="0" customWidth="1"/>
    <col min="6" max="6" width="18.140625" style="0" customWidth="1"/>
    <col min="7" max="7" width="14.7109375" style="0" customWidth="1"/>
  </cols>
  <sheetData>
    <row r="1" ht="15.75" thickBot="1"/>
    <row r="2" spans="2:6" ht="15" customHeight="1" thickBot="1">
      <c r="B2" s="64" t="s">
        <v>35</v>
      </c>
      <c r="C2" s="65"/>
      <c r="D2" s="66"/>
      <c r="E2" s="59"/>
      <c r="F2" s="59"/>
    </row>
    <row r="3" spans="2:6" ht="15" customHeight="1">
      <c r="B3" s="67" t="s">
        <v>20</v>
      </c>
      <c r="C3" s="68"/>
      <c r="D3" s="75">
        <f>'Datos partida'!E9</f>
        <v>3</v>
      </c>
      <c r="E3" s="59">
        <f>D3*60</f>
        <v>180</v>
      </c>
      <c r="F3" s="59" t="s">
        <v>7</v>
      </c>
    </row>
    <row r="4" spans="2:6" ht="15" customHeight="1">
      <c r="B4" s="69" t="s">
        <v>19</v>
      </c>
      <c r="C4" s="70"/>
      <c r="D4" s="76">
        <f>'Datos partida'!F63</f>
        <v>15.214203673682722</v>
      </c>
      <c r="E4" s="60"/>
      <c r="F4" s="60"/>
    </row>
    <row r="5" spans="2:6" ht="15">
      <c r="B5" s="71" t="s">
        <v>21</v>
      </c>
      <c r="C5" s="72"/>
      <c r="D5" s="62">
        <f>D3*D4</f>
        <v>45.64261102104817</v>
      </c>
      <c r="E5" s="60"/>
      <c r="F5" s="60"/>
    </row>
    <row r="6" spans="2:6" ht="15.75" thickBot="1">
      <c r="B6" s="73" t="s">
        <v>26</v>
      </c>
      <c r="C6" s="74"/>
      <c r="D6" s="63">
        <v>5</v>
      </c>
      <c r="E6" s="61"/>
      <c r="F6" s="61"/>
    </row>
    <row r="7" spans="2:8" ht="39" thickBot="1">
      <c r="B7" s="77" t="s">
        <v>31</v>
      </c>
      <c r="C7" s="78" t="s">
        <v>8</v>
      </c>
      <c r="D7" s="79" t="s">
        <v>27</v>
      </c>
      <c r="E7" s="79" t="s">
        <v>28</v>
      </c>
      <c r="F7" s="80" t="s">
        <v>9</v>
      </c>
      <c r="G7" s="81" t="s">
        <v>29</v>
      </c>
      <c r="H7" s="80" t="s">
        <v>30</v>
      </c>
    </row>
    <row r="8" spans="1:8" ht="15">
      <c r="A8" s="58">
        <v>1</v>
      </c>
      <c r="B8" s="82">
        <f>D6</f>
        <v>5</v>
      </c>
      <c r="C8" s="83">
        <f>'Datos partida'!F28</f>
        <v>138.68872228334524</v>
      </c>
      <c r="D8" s="50">
        <f>C8*B8/60</f>
        <v>11.557393523612102</v>
      </c>
      <c r="E8" s="50">
        <f>D8</f>
        <v>11.557393523612102</v>
      </c>
      <c r="F8" s="88">
        <f>E8/($D$6/60)</f>
        <v>138.68872228334524</v>
      </c>
      <c r="G8" s="91">
        <f>E42</f>
        <v>0.49889164467879965</v>
      </c>
      <c r="H8" s="92">
        <f>G8/($D$6/60)</f>
        <v>5.986699736145596</v>
      </c>
    </row>
    <row r="9" spans="1:8" ht="15">
      <c r="A9" s="58">
        <v>2</v>
      </c>
      <c r="B9" s="84">
        <f>B8+$D$6</f>
        <v>10</v>
      </c>
      <c r="C9" s="83">
        <f>'Datos partida'!F29</f>
        <v>90.44655870581718</v>
      </c>
      <c r="D9" s="53">
        <f aca="true" t="shared" si="0" ref="D9:D43">C9*B9/60</f>
        <v>15.074426450969531</v>
      </c>
      <c r="E9" s="53">
        <f aca="true" t="shared" si="1" ref="E9:E43">D9-D8</f>
        <v>3.5170329273574286</v>
      </c>
      <c r="F9" s="89">
        <f aca="true" t="shared" si="2" ref="F9:F43">E9/($D$6/60)</f>
        <v>42.20439512828914</v>
      </c>
      <c r="G9" s="93">
        <f>E40</f>
        <v>0.5176104756931181</v>
      </c>
      <c r="H9" s="47">
        <f aca="true" t="shared" si="3" ref="H9:H43">G9/($D$6/60)</f>
        <v>6.211325708317418</v>
      </c>
    </row>
    <row r="10" spans="1:8" ht="15">
      <c r="A10" s="58">
        <v>3</v>
      </c>
      <c r="B10" s="84">
        <f aca="true" t="shared" si="4" ref="B10:B43">B9+$D$6</f>
        <v>15</v>
      </c>
      <c r="C10" s="83">
        <f>'Datos partida'!F30</f>
        <v>70.43593532807057</v>
      </c>
      <c r="D10" s="53">
        <f t="shared" si="0"/>
        <v>17.608983832017643</v>
      </c>
      <c r="E10" s="53">
        <f t="shared" si="1"/>
        <v>2.5345573810481117</v>
      </c>
      <c r="F10" s="89">
        <f t="shared" si="2"/>
        <v>30.41468857257734</v>
      </c>
      <c r="G10" s="93">
        <f>E38</f>
        <v>0.5382902165807621</v>
      </c>
      <c r="H10" s="47">
        <f t="shared" si="3"/>
        <v>6.459482598969146</v>
      </c>
    </row>
    <row r="11" spans="1:8" ht="15">
      <c r="A11" s="58">
        <v>4</v>
      </c>
      <c r="B11" s="84">
        <f t="shared" si="4"/>
        <v>20</v>
      </c>
      <c r="C11" s="83">
        <f>'Datos partida'!F31</f>
        <v>58.985185291502404</v>
      </c>
      <c r="D11" s="53">
        <f t="shared" si="0"/>
        <v>19.661728430500798</v>
      </c>
      <c r="E11" s="53">
        <f t="shared" si="1"/>
        <v>2.052744598483155</v>
      </c>
      <c r="F11" s="89">
        <f t="shared" si="2"/>
        <v>24.632935181797862</v>
      </c>
      <c r="G11" s="93">
        <f>E36</f>
        <v>0.5612864684350711</v>
      </c>
      <c r="H11" s="47">
        <f t="shared" si="3"/>
        <v>6.7354376212208535</v>
      </c>
    </row>
    <row r="12" spans="1:8" ht="15">
      <c r="A12" s="58">
        <v>5</v>
      </c>
      <c r="B12" s="84">
        <f t="shared" si="4"/>
        <v>25</v>
      </c>
      <c r="C12" s="83">
        <f>'Datos partida'!F32</f>
        <v>51.40167686112565</v>
      </c>
      <c r="D12" s="53">
        <f t="shared" si="0"/>
        <v>21.417365358802353</v>
      </c>
      <c r="E12" s="53">
        <f t="shared" si="1"/>
        <v>1.7556369283015556</v>
      </c>
      <c r="F12" s="89">
        <f t="shared" si="2"/>
        <v>21.067643139618667</v>
      </c>
      <c r="G12" s="93">
        <f>E34</f>
        <v>0.5870506277712764</v>
      </c>
      <c r="H12" s="47">
        <f t="shared" si="3"/>
        <v>7.044607533255316</v>
      </c>
    </row>
    <row r="13" spans="1:8" ht="15">
      <c r="A13" s="58">
        <v>6</v>
      </c>
      <c r="B13" s="84">
        <f t="shared" si="4"/>
        <v>30</v>
      </c>
      <c r="C13" s="83">
        <f>'Datos partida'!F33</f>
        <v>45.93515503469683</v>
      </c>
      <c r="D13" s="53">
        <f t="shared" si="0"/>
        <v>22.967577517348413</v>
      </c>
      <c r="E13" s="53">
        <f t="shared" si="1"/>
        <v>1.55021215854606</v>
      </c>
      <c r="F13" s="89">
        <f t="shared" si="2"/>
        <v>18.60254590255272</v>
      </c>
      <c r="G13" s="93">
        <f>E32</f>
        <v>0.6161654914057948</v>
      </c>
      <c r="H13" s="47">
        <f t="shared" si="3"/>
        <v>7.3939858968695376</v>
      </c>
    </row>
    <row r="14" spans="1:8" ht="15">
      <c r="A14" s="58">
        <v>7</v>
      </c>
      <c r="B14" s="84">
        <f t="shared" si="4"/>
        <v>35</v>
      </c>
      <c r="C14" s="83">
        <f>'Datos partida'!F34</f>
        <v>41.769399699432114</v>
      </c>
      <c r="D14" s="53">
        <f t="shared" si="0"/>
        <v>24.365483158002068</v>
      </c>
      <c r="E14" s="53">
        <f t="shared" si="1"/>
        <v>1.3979056406536543</v>
      </c>
      <c r="F14" s="89">
        <f t="shared" si="2"/>
        <v>16.77486768784385</v>
      </c>
      <c r="G14" s="93">
        <f>E30</f>
        <v>0.6493983779266301</v>
      </c>
      <c r="H14" s="47">
        <f t="shared" si="3"/>
        <v>7.792780535119562</v>
      </c>
    </row>
    <row r="15" spans="1:8" ht="15">
      <c r="A15" s="58">
        <v>8</v>
      </c>
      <c r="B15" s="84">
        <f t="shared" si="4"/>
        <v>40</v>
      </c>
      <c r="C15" s="83">
        <f>'Datos partida'!F35</f>
        <v>38.46748990405863</v>
      </c>
      <c r="D15" s="53">
        <f t="shared" si="0"/>
        <v>25.64499326937242</v>
      </c>
      <c r="E15" s="53">
        <f t="shared" si="1"/>
        <v>1.279510111370353</v>
      </c>
      <c r="F15" s="89">
        <f t="shared" si="2"/>
        <v>15.354121336444237</v>
      </c>
      <c r="G15" s="93">
        <f>E28</f>
        <v>0.687782897651573</v>
      </c>
      <c r="H15" s="47">
        <f t="shared" si="3"/>
        <v>8.253394771818876</v>
      </c>
    </row>
    <row r="16" spans="1:8" ht="15">
      <c r="A16" s="58">
        <v>9</v>
      </c>
      <c r="B16" s="84">
        <f t="shared" si="4"/>
        <v>45</v>
      </c>
      <c r="C16" s="83">
        <f>'Datos partida'!F36</f>
        <v>35.77234618546861</v>
      </c>
      <c r="D16" s="53">
        <f t="shared" si="0"/>
        <v>26.829259639101455</v>
      </c>
      <c r="E16" s="53">
        <f t="shared" si="1"/>
        <v>1.184266369729034</v>
      </c>
      <c r="F16" s="89">
        <f t="shared" si="2"/>
        <v>14.21119643674841</v>
      </c>
      <c r="G16" s="93">
        <f>E26</f>
        <v>0.7327495170777567</v>
      </c>
      <c r="H16" s="47">
        <f t="shared" si="3"/>
        <v>8.79299420493308</v>
      </c>
    </row>
    <row r="17" spans="1:8" ht="15">
      <c r="A17" s="58">
        <v>10</v>
      </c>
      <c r="B17" s="84">
        <f t="shared" si="4"/>
        <v>50</v>
      </c>
      <c r="C17" s="83">
        <f>'Datos partida'!F37</f>
        <v>33.52186614207163</v>
      </c>
      <c r="D17" s="53">
        <f t="shared" si="0"/>
        <v>27.93488845172636</v>
      </c>
      <c r="E17" s="53">
        <f t="shared" si="1"/>
        <v>1.1056288126249036</v>
      </c>
      <c r="F17" s="89">
        <f t="shared" si="2"/>
        <v>13.267545751498844</v>
      </c>
      <c r="G17" s="93">
        <f>E24</f>
        <v>0.7863433245446387</v>
      </c>
      <c r="H17" s="47">
        <f t="shared" si="3"/>
        <v>9.436119894535665</v>
      </c>
    </row>
    <row r="18" spans="1:8" ht="15">
      <c r="A18" s="58">
        <v>11</v>
      </c>
      <c r="B18" s="84">
        <f t="shared" si="4"/>
        <v>55</v>
      </c>
      <c r="C18" s="83">
        <f>'Datos partida'!F38</f>
        <v>31.608274054845907</v>
      </c>
      <c r="D18" s="53">
        <f t="shared" si="0"/>
        <v>28.974251216942083</v>
      </c>
      <c r="E18" s="53">
        <f t="shared" si="1"/>
        <v>1.0393627652157242</v>
      </c>
      <c r="F18" s="89">
        <f t="shared" si="2"/>
        <v>12.47235318258869</v>
      </c>
      <c r="G18" s="93">
        <f>E22</f>
        <v>0.8516069388671674</v>
      </c>
      <c r="H18" s="47">
        <f t="shared" si="3"/>
        <v>10.21928326640601</v>
      </c>
    </row>
    <row r="19" spans="1:8" ht="15">
      <c r="A19" s="58">
        <v>12</v>
      </c>
      <c r="B19" s="84">
        <f t="shared" si="4"/>
        <v>60</v>
      </c>
      <c r="C19" s="83">
        <f>'Datos partida'!F39</f>
        <v>29.956846008130295</v>
      </c>
      <c r="D19" s="53">
        <f t="shared" si="0"/>
        <v>29.956846008130295</v>
      </c>
      <c r="E19" s="53">
        <f t="shared" si="1"/>
        <v>0.9825947911882125</v>
      </c>
      <c r="F19" s="89">
        <f t="shared" si="2"/>
        <v>11.79113749425855</v>
      </c>
      <c r="G19" s="93">
        <f>E20</f>
        <v>0.9332993384315174</v>
      </c>
      <c r="H19" s="47">
        <f t="shared" si="3"/>
        <v>11.199592061178208</v>
      </c>
    </row>
    <row r="20" spans="1:8" ht="15">
      <c r="A20" s="58">
        <v>13</v>
      </c>
      <c r="B20" s="84">
        <f t="shared" si="4"/>
        <v>65</v>
      </c>
      <c r="C20" s="83">
        <f>'Datos partida'!F40</f>
        <v>28.51398031990321</v>
      </c>
      <c r="D20" s="53">
        <f t="shared" si="0"/>
        <v>30.890145346561813</v>
      </c>
      <c r="E20" s="53">
        <f t="shared" si="1"/>
        <v>0.9332993384315174</v>
      </c>
      <c r="F20" s="89">
        <f t="shared" si="2"/>
        <v>11.199592061178208</v>
      </c>
      <c r="G20" s="93">
        <f>E18</f>
        <v>1.0393627652157242</v>
      </c>
      <c r="H20" s="47">
        <f t="shared" si="3"/>
        <v>12.47235318258869</v>
      </c>
    </row>
    <row r="21" spans="1:8" ht="15">
      <c r="A21" s="58">
        <v>14</v>
      </c>
      <c r="B21" s="84">
        <f t="shared" si="4"/>
        <v>70</v>
      </c>
      <c r="C21" s="83">
        <f>'Datos partida'!F41</f>
        <v>27.240127386155223</v>
      </c>
      <c r="D21" s="53">
        <f t="shared" si="0"/>
        <v>31.780148617181094</v>
      </c>
      <c r="E21" s="53">
        <f t="shared" si="1"/>
        <v>0.8900032706192817</v>
      </c>
      <c r="F21" s="89">
        <f t="shared" si="2"/>
        <v>10.680039247431381</v>
      </c>
      <c r="G21" s="93">
        <f>E16</f>
        <v>1.184266369729034</v>
      </c>
      <c r="H21" s="47">
        <f t="shared" si="3"/>
        <v>14.21119643674841</v>
      </c>
    </row>
    <row r="22" spans="1:8" ht="15">
      <c r="A22" s="58">
        <v>15</v>
      </c>
      <c r="B22" s="84">
        <f t="shared" si="4"/>
        <v>75</v>
      </c>
      <c r="C22" s="83">
        <f>'Datos partida'!F42</f>
        <v>26.10540444483861</v>
      </c>
      <c r="D22" s="53">
        <f t="shared" si="0"/>
        <v>32.63175555604826</v>
      </c>
      <c r="E22" s="53">
        <f t="shared" si="1"/>
        <v>0.8516069388671674</v>
      </c>
      <c r="F22" s="89">
        <f t="shared" si="2"/>
        <v>10.21928326640601</v>
      </c>
      <c r="G22" s="93">
        <f>E14</f>
        <v>1.3979056406536543</v>
      </c>
      <c r="H22" s="47">
        <f t="shared" si="3"/>
        <v>16.77486768784385</v>
      </c>
    </row>
    <row r="23" spans="1:8" ht="15">
      <c r="A23" s="58">
        <v>16</v>
      </c>
      <c r="B23" s="84">
        <f t="shared" si="4"/>
        <v>80</v>
      </c>
      <c r="C23" s="83">
        <f>'Datos partida'!F43</f>
        <v>25.0867700458344</v>
      </c>
      <c r="D23" s="53">
        <f t="shared" si="0"/>
        <v>33.4490267277792</v>
      </c>
      <c r="E23" s="53">
        <f t="shared" si="1"/>
        <v>0.8172711717309369</v>
      </c>
      <c r="F23" s="89">
        <f t="shared" si="2"/>
        <v>9.807254060771243</v>
      </c>
      <c r="G23" s="93">
        <f>E12</f>
        <v>1.7556369283015556</v>
      </c>
      <c r="H23" s="47">
        <f t="shared" si="3"/>
        <v>21.067643139618667</v>
      </c>
    </row>
    <row r="24" spans="1:8" ht="15">
      <c r="A24" s="58">
        <v>17</v>
      </c>
      <c r="B24" s="84">
        <f t="shared" si="4"/>
        <v>85</v>
      </c>
      <c r="C24" s="83">
        <f>'Datos partida'!F44</f>
        <v>24.16614356634624</v>
      </c>
      <c r="D24" s="53">
        <f t="shared" si="0"/>
        <v>34.23537005232384</v>
      </c>
      <c r="E24" s="53">
        <f t="shared" si="1"/>
        <v>0.7863433245446387</v>
      </c>
      <c r="F24" s="89">
        <f t="shared" si="2"/>
        <v>9.436119894535665</v>
      </c>
      <c r="G24" s="93">
        <f>E10</f>
        <v>2.5345573810481117</v>
      </c>
      <c r="H24" s="47">
        <f t="shared" si="3"/>
        <v>30.41468857257734</v>
      </c>
    </row>
    <row r="25" spans="1:8" ht="15">
      <c r="A25" s="58">
        <v>18</v>
      </c>
      <c r="B25" s="84">
        <f t="shared" si="4"/>
        <v>90</v>
      </c>
      <c r="C25" s="83">
        <f>'Datos partida'!F45</f>
        <v>23.329118302053484</v>
      </c>
      <c r="D25" s="53">
        <f t="shared" si="0"/>
        <v>34.993677453080224</v>
      </c>
      <c r="E25" s="53">
        <f t="shared" si="1"/>
        <v>0.7583074007563866</v>
      </c>
      <c r="F25" s="89">
        <f t="shared" si="2"/>
        <v>9.099688809076639</v>
      </c>
      <c r="G25" s="93">
        <f>E8</f>
        <v>11.557393523612102</v>
      </c>
      <c r="H25" s="47">
        <f t="shared" si="3"/>
        <v>138.68872228334524</v>
      </c>
    </row>
    <row r="26" spans="1:8" ht="15">
      <c r="A26" s="58">
        <v>19</v>
      </c>
      <c r="B26" s="84">
        <f t="shared" si="4"/>
        <v>95</v>
      </c>
      <c r="C26" s="83">
        <f>'Datos partida'!F46</f>
        <v>22.56405913904715</v>
      </c>
      <c r="D26" s="53">
        <f t="shared" si="0"/>
        <v>35.72642697015798</v>
      </c>
      <c r="E26" s="53">
        <f t="shared" si="1"/>
        <v>0.7327495170777567</v>
      </c>
      <c r="F26" s="89">
        <f t="shared" si="2"/>
        <v>8.79299420493308</v>
      </c>
      <c r="G26" s="93">
        <f>E9</f>
        <v>3.5170329273574286</v>
      </c>
      <c r="H26" s="47">
        <f t="shared" si="3"/>
        <v>42.20439512828914</v>
      </c>
    </row>
    <row r="27" spans="1:8" ht="15">
      <c r="A27" s="58">
        <v>20</v>
      </c>
      <c r="B27" s="84">
        <f t="shared" si="4"/>
        <v>100</v>
      </c>
      <c r="C27" s="83">
        <f>'Datos partida'!F47</f>
        <v>21.861456245541632</v>
      </c>
      <c r="D27" s="53">
        <f t="shared" si="0"/>
        <v>36.43576040923605</v>
      </c>
      <c r="E27" s="53">
        <f t="shared" si="1"/>
        <v>0.7093334390780726</v>
      </c>
      <c r="F27" s="89">
        <f t="shared" si="2"/>
        <v>8.51200126893687</v>
      </c>
      <c r="G27" s="93">
        <f>E11</f>
        <v>2.052744598483155</v>
      </c>
      <c r="H27" s="47">
        <f t="shared" si="3"/>
        <v>24.632935181797862</v>
      </c>
    </row>
    <row r="28" spans="1:8" ht="15">
      <c r="A28" s="58">
        <v>21</v>
      </c>
      <c r="B28" s="84">
        <f t="shared" si="4"/>
        <v>105</v>
      </c>
      <c r="C28" s="83">
        <f>'Datos partida'!F48</f>
        <v>21.2134533182215</v>
      </c>
      <c r="D28" s="53">
        <f t="shared" si="0"/>
        <v>37.123543306887626</v>
      </c>
      <c r="E28" s="53">
        <f t="shared" si="1"/>
        <v>0.687782897651573</v>
      </c>
      <c r="F28" s="89">
        <f t="shared" si="2"/>
        <v>8.253394771818876</v>
      </c>
      <c r="G28" s="93">
        <f>E13</f>
        <v>1.55021215854606</v>
      </c>
      <c r="H28" s="47">
        <f t="shared" si="3"/>
        <v>18.60254590255272</v>
      </c>
    </row>
    <row r="29" spans="1:8" ht="15">
      <c r="A29" s="58">
        <v>22</v>
      </c>
      <c r="B29" s="84">
        <f t="shared" si="4"/>
        <v>110</v>
      </c>
      <c r="C29" s="83">
        <f>'Datos partida'!F49</f>
        <v>20.613497390584083</v>
      </c>
      <c r="D29" s="53">
        <f t="shared" si="0"/>
        <v>37.791411882737485</v>
      </c>
      <c r="E29" s="53">
        <f t="shared" si="1"/>
        <v>0.6678685758498588</v>
      </c>
      <c r="F29" s="89">
        <f t="shared" si="2"/>
        <v>8.014422910198306</v>
      </c>
      <c r="G29" s="93">
        <f>E15</f>
        <v>1.279510111370353</v>
      </c>
      <c r="H29" s="47">
        <f t="shared" si="3"/>
        <v>15.354121336444237</v>
      </c>
    </row>
    <row r="30" spans="1:8" ht="15">
      <c r="A30" s="58">
        <v>23</v>
      </c>
      <c r="B30" s="84">
        <f t="shared" si="4"/>
        <v>115</v>
      </c>
      <c r="C30" s="83">
        <f>'Datos partida'!F50</f>
        <v>20.056074918607365</v>
      </c>
      <c r="D30" s="53">
        <f t="shared" si="0"/>
        <v>38.440810260664115</v>
      </c>
      <c r="E30" s="53">
        <f t="shared" si="1"/>
        <v>0.6493983779266301</v>
      </c>
      <c r="F30" s="89">
        <f t="shared" si="2"/>
        <v>7.792780535119562</v>
      </c>
      <c r="G30" s="93">
        <f>E17</f>
        <v>1.1056288126249036</v>
      </c>
      <c r="H30" s="47">
        <f t="shared" si="3"/>
        <v>13.267545751498844</v>
      </c>
    </row>
    <row r="31" spans="1:8" ht="15">
      <c r="A31" s="58">
        <v>24</v>
      </c>
      <c r="B31" s="84">
        <f t="shared" si="4"/>
        <v>120</v>
      </c>
      <c r="C31" s="83">
        <f>'Datos partida'!F51</f>
        <v>19.536510153867486</v>
      </c>
      <c r="D31" s="53">
        <f t="shared" si="0"/>
        <v>39.07302030773497</v>
      </c>
      <c r="E31" s="53">
        <f t="shared" si="1"/>
        <v>0.6322100470708563</v>
      </c>
      <c r="F31" s="89">
        <f t="shared" si="2"/>
        <v>7.586520564850275</v>
      </c>
      <c r="G31" s="93">
        <f>E19</f>
        <v>0.9825947911882125</v>
      </c>
      <c r="H31" s="47">
        <f t="shared" si="3"/>
        <v>11.79113749425855</v>
      </c>
    </row>
    <row r="32" spans="1:8" ht="15">
      <c r="A32" s="58">
        <v>25</v>
      </c>
      <c r="B32" s="84">
        <f t="shared" si="4"/>
        <v>125</v>
      </c>
      <c r="C32" s="83">
        <f>'Datos partida'!F52</f>
        <v>19.050809183587567</v>
      </c>
      <c r="D32" s="53">
        <f t="shared" si="0"/>
        <v>39.689185799140766</v>
      </c>
      <c r="E32" s="53">
        <f t="shared" si="1"/>
        <v>0.6161654914057948</v>
      </c>
      <c r="F32" s="89">
        <f t="shared" si="2"/>
        <v>7.3939858968695376</v>
      </c>
      <c r="G32" s="93">
        <f>E21</f>
        <v>0.8900032706192817</v>
      </c>
      <c r="H32" s="47">
        <f t="shared" si="3"/>
        <v>10.680039247431381</v>
      </c>
    </row>
    <row r="33" spans="1:8" ht="15">
      <c r="A33" s="58">
        <v>26</v>
      </c>
      <c r="B33" s="84">
        <f t="shared" si="4"/>
        <v>130</v>
      </c>
      <c r="C33" s="83">
        <f>'Datos partida'!F53</f>
        <v>18.595537924645992</v>
      </c>
      <c r="D33" s="53">
        <f t="shared" si="0"/>
        <v>40.290332170066314</v>
      </c>
      <c r="E33" s="53">
        <f t="shared" si="1"/>
        <v>0.601146370925548</v>
      </c>
      <c r="F33" s="89">
        <f t="shared" si="2"/>
        <v>7.213756451106576</v>
      </c>
      <c r="G33" s="93">
        <f>E23</f>
        <v>0.8172711717309369</v>
      </c>
      <c r="H33" s="47">
        <f t="shared" si="3"/>
        <v>9.807254060771243</v>
      </c>
    </row>
    <row r="34" spans="1:8" ht="15">
      <c r="A34" s="58">
        <v>27</v>
      </c>
      <c r="B34" s="84">
        <f t="shared" si="4"/>
        <v>135</v>
      </c>
      <c r="C34" s="83">
        <f>'Datos partida'!F54</f>
        <v>18.167725687927817</v>
      </c>
      <c r="D34" s="53">
        <f t="shared" si="0"/>
        <v>40.87738279783759</v>
      </c>
      <c r="E34" s="53">
        <f t="shared" si="1"/>
        <v>0.5870506277712764</v>
      </c>
      <c r="F34" s="89">
        <f t="shared" si="2"/>
        <v>7.044607533255316</v>
      </c>
      <c r="G34" s="93">
        <f>E25</f>
        <v>0.7583074007563866</v>
      </c>
      <c r="H34" s="47">
        <f t="shared" si="3"/>
        <v>9.099688809076639</v>
      </c>
    </row>
    <row r="35" spans="1:8" ht="15">
      <c r="A35" s="58">
        <v>28</v>
      </c>
      <c r="B35" s="84">
        <f t="shared" si="4"/>
        <v>140</v>
      </c>
      <c r="C35" s="83">
        <f>'Datos partida'!F55</f>
        <v>17.764788226632156</v>
      </c>
      <c r="D35" s="53">
        <f t="shared" si="0"/>
        <v>41.451172528808364</v>
      </c>
      <c r="E35" s="53">
        <f t="shared" si="1"/>
        <v>0.5737897309707733</v>
      </c>
      <c r="F35" s="89">
        <f t="shared" si="2"/>
        <v>6.88547677164928</v>
      </c>
      <c r="G35" s="93">
        <f>E27</f>
        <v>0.7093334390780726</v>
      </c>
      <c r="H35" s="47">
        <f t="shared" si="3"/>
        <v>8.51200126893687</v>
      </c>
    </row>
    <row r="36" spans="1:8" ht="15">
      <c r="A36" s="58">
        <v>29</v>
      </c>
      <c r="B36" s="84">
        <f t="shared" si="4"/>
        <v>145</v>
      </c>
      <c r="C36" s="83">
        <f>'Datos partida'!F56</f>
        <v>17.3844657919628</v>
      </c>
      <c r="D36" s="53">
        <f t="shared" si="0"/>
        <v>42.012458997243435</v>
      </c>
      <c r="E36" s="53">
        <f t="shared" si="1"/>
        <v>0.5612864684350711</v>
      </c>
      <c r="F36" s="89">
        <f t="shared" si="2"/>
        <v>6.7354376212208535</v>
      </c>
      <c r="G36" s="93">
        <f>E29</f>
        <v>0.6678685758498588</v>
      </c>
      <c r="H36" s="47">
        <f t="shared" si="3"/>
        <v>8.014422910198306</v>
      </c>
    </row>
    <row r="37" spans="1:8" ht="15">
      <c r="A37" s="58">
        <v>30</v>
      </c>
      <c r="B37" s="84">
        <f t="shared" si="4"/>
        <v>150</v>
      </c>
      <c r="C37" s="83">
        <f>'Datos partida'!F57</f>
        <v>17.024772863905316</v>
      </c>
      <c r="D37" s="53">
        <f t="shared" si="0"/>
        <v>42.56193215976329</v>
      </c>
      <c r="E37" s="53">
        <f t="shared" si="1"/>
        <v>0.5494731625198526</v>
      </c>
      <c r="F37" s="89">
        <f t="shared" si="2"/>
        <v>6.593677950238231</v>
      </c>
      <c r="G37" s="93">
        <f>E31</f>
        <v>0.6322100470708563</v>
      </c>
      <c r="H37" s="47">
        <f t="shared" si="3"/>
        <v>7.586520564850275</v>
      </c>
    </row>
    <row r="38" spans="1:8" ht="15">
      <c r="A38" s="58">
        <v>31</v>
      </c>
      <c r="B38" s="84">
        <f t="shared" si="4"/>
        <v>155</v>
      </c>
      <c r="C38" s="83">
        <f>'Datos partida'!F58</f>
        <v>16.683957048907374</v>
      </c>
      <c r="D38" s="53">
        <f t="shared" si="0"/>
        <v>43.10022237634405</v>
      </c>
      <c r="E38" s="53">
        <f t="shared" si="1"/>
        <v>0.5382902165807621</v>
      </c>
      <c r="F38" s="89">
        <f t="shared" si="2"/>
        <v>6.459482598969146</v>
      </c>
      <c r="G38" s="93">
        <f>E33</f>
        <v>0.601146370925548</v>
      </c>
      <c r="H38" s="47">
        <f t="shared" si="3"/>
        <v>7.213756451106576</v>
      </c>
    </row>
    <row r="39" spans="1:8" ht="15">
      <c r="A39" s="58">
        <v>32</v>
      </c>
      <c r="B39" s="84">
        <f t="shared" si="4"/>
        <v>160</v>
      </c>
      <c r="C39" s="83">
        <f>'Datos partida'!F59</f>
        <v>16.360465237066908</v>
      </c>
      <c r="D39" s="53">
        <f t="shared" si="0"/>
        <v>43.62790729884509</v>
      </c>
      <c r="E39" s="53">
        <f t="shared" si="1"/>
        <v>0.527684922501038</v>
      </c>
      <c r="F39" s="89">
        <f t="shared" si="2"/>
        <v>6.3322190700124565</v>
      </c>
      <c r="G39" s="93">
        <f>E35</f>
        <v>0.5737897309707733</v>
      </c>
      <c r="H39" s="47">
        <f t="shared" si="3"/>
        <v>6.88547677164928</v>
      </c>
    </row>
    <row r="40" spans="1:8" ht="15">
      <c r="A40" s="58">
        <v>33</v>
      </c>
      <c r="B40" s="84">
        <f t="shared" si="4"/>
        <v>165</v>
      </c>
      <c r="C40" s="83">
        <f>'Datos partida'!F60</f>
        <v>16.052915554377527</v>
      </c>
      <c r="D40" s="53">
        <f t="shared" si="0"/>
        <v>44.145517774538206</v>
      </c>
      <c r="E40" s="53">
        <f t="shared" si="1"/>
        <v>0.5176104756931181</v>
      </c>
      <c r="F40" s="89">
        <f t="shared" si="2"/>
        <v>6.211325708317418</v>
      </c>
      <c r="G40" s="93">
        <f>E37</f>
        <v>0.5494731625198526</v>
      </c>
      <c r="H40" s="47">
        <f t="shared" si="3"/>
        <v>6.593677950238231</v>
      </c>
    </row>
    <row r="41" spans="1:8" ht="15">
      <c r="A41" s="58">
        <v>34</v>
      </c>
      <c r="B41" s="84">
        <f t="shared" si="4"/>
        <v>170</v>
      </c>
      <c r="C41" s="83">
        <f>'Datos partida'!F61</f>
        <v>15.760073975598381</v>
      </c>
      <c r="D41" s="53">
        <f t="shared" si="0"/>
        <v>44.65354293086208</v>
      </c>
      <c r="E41" s="53">
        <f t="shared" si="1"/>
        <v>0.5080251563238747</v>
      </c>
      <c r="F41" s="89">
        <f t="shared" si="2"/>
        <v>6.096301875886496</v>
      </c>
      <c r="G41" s="93">
        <f>E39</f>
        <v>0.527684922501038</v>
      </c>
      <c r="H41" s="47">
        <f t="shared" si="3"/>
        <v>6.3322190700124565</v>
      </c>
    </row>
    <row r="42" spans="1:8" ht="15">
      <c r="A42" s="58">
        <v>35</v>
      </c>
      <c r="B42" s="84">
        <f t="shared" si="4"/>
        <v>175</v>
      </c>
      <c r="C42" s="83">
        <f>'Datos partida'!F62</f>
        <v>15.480834711614017</v>
      </c>
      <c r="D42" s="53">
        <f t="shared" si="0"/>
        <v>45.15243457554088</v>
      </c>
      <c r="E42" s="53">
        <f t="shared" si="1"/>
        <v>0.49889164467879965</v>
      </c>
      <c r="F42" s="89">
        <f t="shared" si="2"/>
        <v>5.986699736145596</v>
      </c>
      <c r="G42" s="93">
        <f>E41</f>
        <v>0.5080251563238747</v>
      </c>
      <c r="H42" s="47">
        <f t="shared" si="3"/>
        <v>6.096301875886496</v>
      </c>
    </row>
    <row r="43" spans="1:8" ht="15.75" thickBot="1">
      <c r="A43" s="58">
        <v>36</v>
      </c>
      <c r="B43" s="86">
        <f t="shared" si="4"/>
        <v>180</v>
      </c>
      <c r="C43" s="87">
        <f>'Datos partida'!F63</f>
        <v>15.214203673682722</v>
      </c>
      <c r="D43" s="56">
        <f t="shared" si="0"/>
        <v>45.64261102104817</v>
      </c>
      <c r="E43" s="56">
        <f t="shared" si="1"/>
        <v>0.4901764455072879</v>
      </c>
      <c r="F43" s="90">
        <f t="shared" si="2"/>
        <v>5.882117346087455</v>
      </c>
      <c r="G43" s="94">
        <f>E43</f>
        <v>0.4901764455072879</v>
      </c>
      <c r="H43" s="48">
        <f t="shared" si="3"/>
        <v>5.882117346087455</v>
      </c>
    </row>
  </sheetData>
  <sheetProtection/>
  <mergeCells count="5">
    <mergeCell ref="B2:D2"/>
    <mergeCell ref="B3:C3"/>
    <mergeCell ref="B4:C4"/>
    <mergeCell ref="B5:C5"/>
    <mergeCell ref="B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43"/>
  <sheetViews>
    <sheetView zoomScalePageLayoutView="0" workbookViewId="0" topLeftCell="A1">
      <selection activeCell="R34" sqref="R34"/>
    </sheetView>
  </sheetViews>
  <sheetFormatPr defaultColWidth="11.421875" defaultRowHeight="15"/>
  <cols>
    <col min="2" max="2" width="16.140625" style="0" customWidth="1"/>
    <col min="3" max="3" width="18.421875" style="0" customWidth="1"/>
    <col min="4" max="4" width="20.421875" style="0" customWidth="1"/>
    <col min="5" max="5" width="14.421875" style="0" customWidth="1"/>
    <col min="6" max="6" width="18.140625" style="0" customWidth="1"/>
    <col min="7" max="7" width="14.7109375" style="0" customWidth="1"/>
  </cols>
  <sheetData>
    <row r="1" ht="15.75" thickBot="1"/>
    <row r="2" spans="2:6" ht="15" customHeight="1" thickBot="1">
      <c r="B2" s="64" t="s">
        <v>36</v>
      </c>
      <c r="C2" s="65"/>
      <c r="D2" s="66"/>
      <c r="E2" s="59"/>
      <c r="F2" s="59"/>
    </row>
    <row r="3" spans="2:6" ht="15" customHeight="1">
      <c r="B3" s="67" t="s">
        <v>20</v>
      </c>
      <c r="C3" s="68"/>
      <c r="D3" s="75">
        <f>'Datos partida'!E9</f>
        <v>3</v>
      </c>
      <c r="E3" s="59">
        <f>D3*60</f>
        <v>180</v>
      </c>
      <c r="F3" s="59" t="s">
        <v>7</v>
      </c>
    </row>
    <row r="4" spans="2:6" ht="15" customHeight="1">
      <c r="B4" s="69" t="s">
        <v>19</v>
      </c>
      <c r="C4" s="70"/>
      <c r="D4" s="76">
        <f>'Datos partida'!G63</f>
        <v>17.52146040562045</v>
      </c>
      <c r="E4" s="60"/>
      <c r="F4" s="60"/>
    </row>
    <row r="5" spans="2:6" ht="15">
      <c r="B5" s="71" t="s">
        <v>21</v>
      </c>
      <c r="C5" s="72"/>
      <c r="D5" s="62">
        <f>D3*D4</f>
        <v>52.56438121686135</v>
      </c>
      <c r="E5" s="60"/>
      <c r="F5" s="60"/>
    </row>
    <row r="6" spans="2:6" ht="15.75" thickBot="1">
      <c r="B6" s="73" t="s">
        <v>26</v>
      </c>
      <c r="C6" s="74"/>
      <c r="D6" s="63">
        <v>5</v>
      </c>
      <c r="E6" s="61"/>
      <c r="F6" s="61"/>
    </row>
    <row r="7" spans="2:8" ht="39" thickBot="1">
      <c r="B7" s="77" t="s">
        <v>31</v>
      </c>
      <c r="C7" s="78" t="s">
        <v>8</v>
      </c>
      <c r="D7" s="79" t="s">
        <v>27</v>
      </c>
      <c r="E7" s="79" t="s">
        <v>28</v>
      </c>
      <c r="F7" s="80" t="s">
        <v>9</v>
      </c>
      <c r="G7" s="81" t="s">
        <v>29</v>
      </c>
      <c r="H7" s="80" t="s">
        <v>30</v>
      </c>
    </row>
    <row r="8" spans="1:8" ht="15">
      <c r="A8" s="58">
        <v>1</v>
      </c>
      <c r="B8" s="82">
        <f>D6</f>
        <v>5</v>
      </c>
      <c r="C8" s="83">
        <f>'Datos partida'!G28</f>
        <v>159.72107435351006</v>
      </c>
      <c r="D8" s="50">
        <f>C8*B8/60</f>
        <v>13.310089529459171</v>
      </c>
      <c r="E8" s="50">
        <f>D8</f>
        <v>13.310089529459171</v>
      </c>
      <c r="F8" s="88">
        <f>E8/($D$6/60)</f>
        <v>159.72107435351006</v>
      </c>
      <c r="G8" s="91">
        <f>E42</f>
        <v>0.5745493084238831</v>
      </c>
      <c r="H8" s="92">
        <f>G8/($D$6/60)</f>
        <v>6.894591701086597</v>
      </c>
    </row>
    <row r="9" spans="1:8" ht="15">
      <c r="A9" s="58">
        <v>2</v>
      </c>
      <c r="B9" s="84">
        <f>B8+$D$6</f>
        <v>10</v>
      </c>
      <c r="C9" s="83">
        <f>'Datos partida'!G29</f>
        <v>104.16291454871777</v>
      </c>
      <c r="D9" s="53">
        <f aca="true" t="shared" si="0" ref="D9:D43">C9*B9/60</f>
        <v>17.360485758119626</v>
      </c>
      <c r="E9" s="53">
        <f aca="true" t="shared" si="1" ref="E9:E43">D9-D8</f>
        <v>4.050396228660455</v>
      </c>
      <c r="F9" s="89">
        <f aca="true" t="shared" si="2" ref="F9:F43">E9/($D$6/60)</f>
        <v>48.60475474392546</v>
      </c>
      <c r="G9" s="93">
        <f>E40</f>
        <v>0.5961068781456618</v>
      </c>
      <c r="H9" s="47">
        <f aca="true" t="shared" si="3" ref="H9:H43">G9/($D$6/60)</f>
        <v>7.153282537747941</v>
      </c>
    </row>
    <row r="10" spans="1:8" ht="15">
      <c r="A10" s="58">
        <v>3</v>
      </c>
      <c r="B10" s="84">
        <f aca="true" t="shared" si="4" ref="B10:B43">B9+$D$6</f>
        <v>15</v>
      </c>
      <c r="C10" s="83">
        <f>'Datos partida'!G30</f>
        <v>81.11765022039418</v>
      </c>
      <c r="D10" s="53">
        <f t="shared" si="0"/>
        <v>20.279412555098546</v>
      </c>
      <c r="E10" s="53">
        <f t="shared" si="1"/>
        <v>2.918926796978919</v>
      </c>
      <c r="F10" s="89">
        <f t="shared" si="2"/>
        <v>35.02712156374703</v>
      </c>
      <c r="G10" s="93">
        <f>E38</f>
        <v>0.6199227326545724</v>
      </c>
      <c r="H10" s="47">
        <f t="shared" si="3"/>
        <v>7.439072791854869</v>
      </c>
    </row>
    <row r="11" spans="1:8" ht="15">
      <c r="A11" s="58">
        <v>4</v>
      </c>
      <c r="B11" s="84">
        <f t="shared" si="4"/>
        <v>20</v>
      </c>
      <c r="C11" s="83">
        <f>'Datos partida'!G31</f>
        <v>67.93037682221828</v>
      </c>
      <c r="D11" s="53">
        <f t="shared" si="0"/>
        <v>22.643458940739425</v>
      </c>
      <c r="E11" s="53">
        <f t="shared" si="1"/>
        <v>2.3640463856408793</v>
      </c>
      <c r="F11" s="89">
        <f t="shared" si="2"/>
        <v>28.368556627690552</v>
      </c>
      <c r="G11" s="93">
        <f>E36</f>
        <v>0.6464064004813537</v>
      </c>
      <c r="H11" s="47">
        <f t="shared" si="3"/>
        <v>7.756876805776244</v>
      </c>
    </row>
    <row r="12" spans="1:8" ht="15">
      <c r="A12" s="58">
        <v>5</v>
      </c>
      <c r="B12" s="84">
        <f t="shared" si="4"/>
        <v>25</v>
      </c>
      <c r="C12" s="83">
        <f>'Datos partida'!G32</f>
        <v>59.19681800123453</v>
      </c>
      <c r="D12" s="53">
        <f t="shared" si="0"/>
        <v>24.665340833847722</v>
      </c>
      <c r="E12" s="53">
        <f t="shared" si="1"/>
        <v>2.021881893108297</v>
      </c>
      <c r="F12" s="89">
        <f t="shared" si="2"/>
        <v>24.262582717299566</v>
      </c>
      <c r="G12" s="93">
        <f>E34</f>
        <v>0.6760777330976282</v>
      </c>
      <c r="H12" s="47">
        <f t="shared" si="3"/>
        <v>8.112932797171538</v>
      </c>
    </row>
    <row r="13" spans="1:8" ht="15">
      <c r="A13" s="58">
        <v>6</v>
      </c>
      <c r="B13" s="84">
        <f t="shared" si="4"/>
        <v>30</v>
      </c>
      <c r="C13" s="83">
        <f>'Datos partida'!G33</f>
        <v>52.90128996752523</v>
      </c>
      <c r="D13" s="53">
        <f t="shared" si="0"/>
        <v>26.450644983762615</v>
      </c>
      <c r="E13" s="53">
        <f t="shared" si="1"/>
        <v>1.785304149914893</v>
      </c>
      <c r="F13" s="89">
        <f t="shared" si="2"/>
        <v>21.423649798978715</v>
      </c>
      <c r="G13" s="93">
        <f>E32</f>
        <v>0.7096079093282555</v>
      </c>
      <c r="H13" s="47">
        <f t="shared" si="3"/>
        <v>8.515294911939066</v>
      </c>
    </row>
    <row r="14" spans="1:8" ht="15">
      <c r="A14" s="58">
        <v>7</v>
      </c>
      <c r="B14" s="84">
        <f t="shared" si="4"/>
        <v>35</v>
      </c>
      <c r="C14" s="83">
        <f>'Datos partida'!G34</f>
        <v>48.103791607975865</v>
      </c>
      <c r="D14" s="53">
        <f t="shared" si="0"/>
        <v>28.060545104652586</v>
      </c>
      <c r="E14" s="53">
        <f t="shared" si="1"/>
        <v>1.6099001208899715</v>
      </c>
      <c r="F14" s="89">
        <f t="shared" si="2"/>
        <v>19.318801450679658</v>
      </c>
      <c r="G14" s="93">
        <f>E30</f>
        <v>0.7478806127722422</v>
      </c>
      <c r="H14" s="47">
        <f t="shared" si="3"/>
        <v>8.974567353266906</v>
      </c>
    </row>
    <row r="15" spans="1:8" ht="15">
      <c r="A15" s="58">
        <v>8</v>
      </c>
      <c r="B15" s="84">
        <f t="shared" si="4"/>
        <v>40</v>
      </c>
      <c r="C15" s="83">
        <f>'Datos partida'!G35</f>
        <v>44.301142255867994</v>
      </c>
      <c r="D15" s="53">
        <f t="shared" si="0"/>
        <v>29.53409483724533</v>
      </c>
      <c r="E15" s="53">
        <f t="shared" si="1"/>
        <v>1.473549732592744</v>
      </c>
      <c r="F15" s="89">
        <f t="shared" si="2"/>
        <v>17.68259679111293</v>
      </c>
      <c r="G15" s="93">
        <f>E28</f>
        <v>0.7920862022972983</v>
      </c>
      <c r="H15" s="47">
        <f t="shared" si="3"/>
        <v>9.50503442756758</v>
      </c>
    </row>
    <row r="16" spans="1:8" ht="15">
      <c r="A16" s="58">
        <v>9</v>
      </c>
      <c r="B16" s="84">
        <f t="shared" si="4"/>
        <v>45</v>
      </c>
      <c r="C16" s="83">
        <f>'Datos partida'!G36</f>
        <v>41.1972759631867</v>
      </c>
      <c r="D16" s="53">
        <f t="shared" si="0"/>
        <v>30.897956972390023</v>
      </c>
      <c r="E16" s="53">
        <f t="shared" si="1"/>
        <v>1.363862135144693</v>
      </c>
      <c r="F16" s="89">
        <f t="shared" si="2"/>
        <v>16.366345621736315</v>
      </c>
      <c r="G16" s="93">
        <f>E26</f>
        <v>0.8438720767833416</v>
      </c>
      <c r="H16" s="47">
        <f t="shared" si="3"/>
        <v>10.1264649214001</v>
      </c>
    </row>
    <row r="17" spans="1:8" ht="15">
      <c r="A17" s="58">
        <v>10</v>
      </c>
      <c r="B17" s="84">
        <f t="shared" si="4"/>
        <v>50</v>
      </c>
      <c r="C17" s="83">
        <f>'Datos partida'!G37</f>
        <v>38.60550725680166</v>
      </c>
      <c r="D17" s="53">
        <f t="shared" si="0"/>
        <v>32.171256047334715</v>
      </c>
      <c r="E17" s="53">
        <f t="shared" si="1"/>
        <v>1.273299074944692</v>
      </c>
      <c r="F17" s="89">
        <f t="shared" si="2"/>
        <v>15.279588899336304</v>
      </c>
      <c r="G17" s="93">
        <f>E24</f>
        <v>0.9055934652738742</v>
      </c>
      <c r="H17" s="47">
        <f t="shared" si="3"/>
        <v>10.86712158328649</v>
      </c>
    </row>
    <row r="18" spans="1:8" ht="15">
      <c r="A18" s="58">
        <v>11</v>
      </c>
      <c r="B18" s="84">
        <f t="shared" si="4"/>
        <v>55</v>
      </c>
      <c r="C18" s="83">
        <f>'Datos partida'!G38</f>
        <v>36.40171606877965</v>
      </c>
      <c r="D18" s="53">
        <f t="shared" si="0"/>
        <v>33.36823972971468</v>
      </c>
      <c r="E18" s="53">
        <f t="shared" si="1"/>
        <v>1.1969836823799653</v>
      </c>
      <c r="F18" s="89">
        <f t="shared" si="2"/>
        <v>14.363804188559584</v>
      </c>
      <c r="G18" s="93">
        <f>E22</f>
        <v>0.980754404275757</v>
      </c>
      <c r="H18" s="47">
        <f t="shared" si="3"/>
        <v>11.769052851309084</v>
      </c>
    </row>
    <row r="19" spans="1:8" ht="15">
      <c r="A19" s="58">
        <v>12</v>
      </c>
      <c r="B19" s="84">
        <f t="shared" si="4"/>
        <v>60</v>
      </c>
      <c r="C19" s="83">
        <f>'Datos partida'!G39</f>
        <v>34.499846489939266</v>
      </c>
      <c r="D19" s="53">
        <f t="shared" si="0"/>
        <v>34.499846489939266</v>
      </c>
      <c r="E19" s="53">
        <f t="shared" si="1"/>
        <v>1.1316067602245852</v>
      </c>
      <c r="F19" s="89">
        <f t="shared" si="2"/>
        <v>13.579281122695022</v>
      </c>
      <c r="G19" s="93">
        <f>E20</f>
        <v>1.0748355783619772</v>
      </c>
      <c r="H19" s="47">
        <f t="shared" si="3"/>
        <v>12.898026940343726</v>
      </c>
    </row>
    <row r="20" spans="1:8" ht="15">
      <c r="A20" s="58">
        <v>13</v>
      </c>
      <c r="B20" s="84">
        <f t="shared" si="4"/>
        <v>65</v>
      </c>
      <c r="C20" s="83">
        <f>'Datos partida'!G40</f>
        <v>32.8381680630473</v>
      </c>
      <c r="D20" s="53">
        <f t="shared" si="0"/>
        <v>35.57468206830124</v>
      </c>
      <c r="E20" s="53">
        <f t="shared" si="1"/>
        <v>1.0748355783619772</v>
      </c>
      <c r="F20" s="89">
        <f t="shared" si="2"/>
        <v>12.898026940343726</v>
      </c>
      <c r="G20" s="93">
        <f>E18</f>
        <v>1.1969836823799653</v>
      </c>
      <c r="H20" s="47">
        <f t="shared" si="3"/>
        <v>14.363804188559584</v>
      </c>
    </row>
    <row r="21" spans="1:8" ht="15">
      <c r="A21" s="58">
        <v>14</v>
      </c>
      <c r="B21" s="84">
        <f t="shared" si="4"/>
        <v>70</v>
      </c>
      <c r="C21" s="83">
        <f>'Datos partida'!G41</f>
        <v>31.371133427520682</v>
      </c>
      <c r="D21" s="53">
        <f t="shared" si="0"/>
        <v>36.59965566544079</v>
      </c>
      <c r="E21" s="53">
        <f t="shared" si="1"/>
        <v>1.0249735971395495</v>
      </c>
      <c r="F21" s="89">
        <f t="shared" si="2"/>
        <v>12.299683165674594</v>
      </c>
      <c r="G21" s="93">
        <f>E16</f>
        <v>1.363862135144693</v>
      </c>
      <c r="H21" s="47">
        <f t="shared" si="3"/>
        <v>16.366345621736315</v>
      </c>
    </row>
    <row r="22" spans="1:8" ht="15">
      <c r="A22" s="58">
        <v>15</v>
      </c>
      <c r="B22" s="84">
        <f t="shared" si="4"/>
        <v>75</v>
      </c>
      <c r="C22" s="83">
        <f>'Datos partida'!G42</f>
        <v>30.06432805577324</v>
      </c>
      <c r="D22" s="53">
        <f t="shared" si="0"/>
        <v>37.58041006971655</v>
      </c>
      <c r="E22" s="53">
        <f t="shared" si="1"/>
        <v>0.980754404275757</v>
      </c>
      <c r="F22" s="89">
        <f t="shared" si="2"/>
        <v>11.769052851309084</v>
      </c>
      <c r="G22" s="93">
        <f>E14</f>
        <v>1.6099001208899715</v>
      </c>
      <c r="H22" s="47">
        <f t="shared" si="3"/>
        <v>19.318801450679658</v>
      </c>
    </row>
    <row r="23" spans="1:8" ht="15">
      <c r="A23" s="58">
        <v>16</v>
      </c>
      <c r="B23" s="84">
        <f t="shared" si="4"/>
        <v>80</v>
      </c>
      <c r="C23" s="83">
        <f>'Datos partida'!G43</f>
        <v>28.891216227329117</v>
      </c>
      <c r="D23" s="53">
        <f t="shared" si="0"/>
        <v>38.52162163643882</v>
      </c>
      <c r="E23" s="53">
        <f t="shared" si="1"/>
        <v>0.9412115667222736</v>
      </c>
      <c r="F23" s="89">
        <f t="shared" si="2"/>
        <v>11.294538800667283</v>
      </c>
      <c r="G23" s="93">
        <f>E12</f>
        <v>2.021881893108297</v>
      </c>
      <c r="H23" s="47">
        <f t="shared" si="3"/>
        <v>24.262582717299566</v>
      </c>
    </row>
    <row r="24" spans="1:8" ht="15">
      <c r="A24" s="58">
        <v>17</v>
      </c>
      <c r="B24" s="84">
        <f t="shared" si="4"/>
        <v>85</v>
      </c>
      <c r="C24" s="83">
        <f>'Datos partida'!G44</f>
        <v>27.830975365914846</v>
      </c>
      <c r="D24" s="53">
        <f t="shared" si="0"/>
        <v>39.4272151017127</v>
      </c>
      <c r="E24" s="53">
        <f t="shared" si="1"/>
        <v>0.9055934652738742</v>
      </c>
      <c r="F24" s="89">
        <f t="shared" si="2"/>
        <v>10.86712158328649</v>
      </c>
      <c r="G24" s="93">
        <f>E10</f>
        <v>2.918926796978919</v>
      </c>
      <c r="H24" s="47">
        <f t="shared" si="3"/>
        <v>35.02712156374703</v>
      </c>
    </row>
    <row r="25" spans="1:8" ht="15">
      <c r="A25" s="58">
        <v>18</v>
      </c>
      <c r="B25" s="84">
        <f t="shared" si="4"/>
        <v>90</v>
      </c>
      <c r="C25" s="83">
        <f>'Datos partida'!G45</f>
        <v>26.867013968961924</v>
      </c>
      <c r="D25" s="53">
        <f t="shared" si="0"/>
        <v>40.300520953442884</v>
      </c>
      <c r="E25" s="53">
        <f t="shared" si="1"/>
        <v>0.873305851730187</v>
      </c>
      <c r="F25" s="89">
        <f t="shared" si="2"/>
        <v>10.479670220762245</v>
      </c>
      <c r="G25" s="93">
        <f>E8</f>
        <v>13.310089529459171</v>
      </c>
      <c r="H25" s="47">
        <f t="shared" si="3"/>
        <v>159.72107435351006</v>
      </c>
    </row>
    <row r="26" spans="1:8" ht="15">
      <c r="A26" s="58">
        <v>19</v>
      </c>
      <c r="B26" s="84">
        <f t="shared" si="4"/>
        <v>95</v>
      </c>
      <c r="C26" s="83">
        <f>'Datos partida'!G46</f>
        <v>25.985932440142882</v>
      </c>
      <c r="D26" s="53">
        <f t="shared" si="0"/>
        <v>41.144393030226226</v>
      </c>
      <c r="E26" s="53">
        <f t="shared" si="1"/>
        <v>0.8438720767833416</v>
      </c>
      <c r="F26" s="89">
        <f t="shared" si="2"/>
        <v>10.1264649214001</v>
      </c>
      <c r="G26" s="93">
        <f>E9</f>
        <v>4.050396228660455</v>
      </c>
      <c r="H26" s="47">
        <f t="shared" si="3"/>
        <v>48.60475474392546</v>
      </c>
    </row>
    <row r="27" spans="1:8" ht="15">
      <c r="A27" s="58">
        <v>20</v>
      </c>
      <c r="B27" s="84">
        <f t="shared" si="4"/>
        <v>100</v>
      </c>
      <c r="C27" s="83">
        <f>'Datos partida'!G47</f>
        <v>25.176778767464896</v>
      </c>
      <c r="D27" s="53">
        <f t="shared" si="0"/>
        <v>41.961297945774824</v>
      </c>
      <c r="E27" s="53">
        <f t="shared" si="1"/>
        <v>0.8169049155485979</v>
      </c>
      <c r="F27" s="89">
        <f t="shared" si="2"/>
        <v>9.802858986583175</v>
      </c>
      <c r="G27" s="93">
        <f>E11</f>
        <v>2.3640463856408793</v>
      </c>
      <c r="H27" s="47">
        <f t="shared" si="3"/>
        <v>28.368556627690552</v>
      </c>
    </row>
    <row r="28" spans="1:8" ht="15">
      <c r="A28" s="58">
        <v>21</v>
      </c>
      <c r="B28" s="84">
        <f t="shared" si="4"/>
        <v>105</v>
      </c>
      <c r="C28" s="83">
        <f>'Datos partida'!G48</f>
        <v>24.430505227469787</v>
      </c>
      <c r="D28" s="53">
        <f t="shared" si="0"/>
        <v>42.75338414807212</v>
      </c>
      <c r="E28" s="53">
        <f t="shared" si="1"/>
        <v>0.7920862022972983</v>
      </c>
      <c r="F28" s="89">
        <f t="shared" si="2"/>
        <v>9.50503442756758</v>
      </c>
      <c r="G28" s="93">
        <f>E13</f>
        <v>1.785304149914893</v>
      </c>
      <c r="H28" s="47">
        <f t="shared" si="3"/>
        <v>21.423649798978715</v>
      </c>
    </row>
    <row r="29" spans="1:8" ht="15">
      <c r="A29" s="58">
        <v>22</v>
      </c>
      <c r="B29" s="84">
        <f t="shared" si="4"/>
        <v>110</v>
      </c>
      <c r="C29" s="83">
        <f>'Datos partida'!G49</f>
        <v>23.73956508648824</v>
      </c>
      <c r="D29" s="53">
        <f t="shared" si="0"/>
        <v>43.52253599189511</v>
      </c>
      <c r="E29" s="53">
        <f t="shared" si="1"/>
        <v>0.7691518438229892</v>
      </c>
      <c r="F29" s="89">
        <f t="shared" si="2"/>
        <v>9.22982212587587</v>
      </c>
      <c r="G29" s="93">
        <f>E15</f>
        <v>1.473549732592744</v>
      </c>
      <c r="H29" s="47">
        <f t="shared" si="3"/>
        <v>17.68259679111293</v>
      </c>
    </row>
    <row r="30" spans="1:8" ht="15">
      <c r="A30" s="58">
        <v>23</v>
      </c>
      <c r="B30" s="84">
        <f t="shared" si="4"/>
        <v>115</v>
      </c>
      <c r="C30" s="83">
        <f>'Datos partida'!G50</f>
        <v>23.097608663304705</v>
      </c>
      <c r="D30" s="53">
        <f t="shared" si="0"/>
        <v>44.27041660466735</v>
      </c>
      <c r="E30" s="53">
        <f t="shared" si="1"/>
        <v>0.7478806127722422</v>
      </c>
      <c r="F30" s="89">
        <f t="shared" si="2"/>
        <v>8.974567353266906</v>
      </c>
      <c r="G30" s="93">
        <f>E17</f>
        <v>1.273299074944692</v>
      </c>
      <c r="H30" s="47">
        <f t="shared" si="3"/>
        <v>15.279588899336304</v>
      </c>
    </row>
    <row r="31" spans="1:8" ht="15">
      <c r="A31" s="58">
        <v>24</v>
      </c>
      <c r="B31" s="84">
        <f t="shared" si="4"/>
        <v>120</v>
      </c>
      <c r="C31" s="83">
        <f>'Datos partida'!G51</f>
        <v>22.499251125256727</v>
      </c>
      <c r="D31" s="53">
        <f t="shared" si="0"/>
        <v>44.998502250513454</v>
      </c>
      <c r="E31" s="53">
        <f t="shared" si="1"/>
        <v>0.7280856458461002</v>
      </c>
      <c r="F31" s="89">
        <f t="shared" si="2"/>
        <v>8.737027750153203</v>
      </c>
      <c r="G31" s="93">
        <f>E19</f>
        <v>1.1316067602245852</v>
      </c>
      <c r="H31" s="47">
        <f t="shared" si="3"/>
        <v>13.579281122695022</v>
      </c>
    </row>
    <row r="32" spans="1:8" ht="15">
      <c r="A32" s="58">
        <v>25</v>
      </c>
      <c r="B32" s="84">
        <f t="shared" si="4"/>
        <v>125</v>
      </c>
      <c r="C32" s="83">
        <f>'Datos partida'!G52</f>
        <v>21.93989287672402</v>
      </c>
      <c r="D32" s="53">
        <f t="shared" si="0"/>
        <v>45.70811015984171</v>
      </c>
      <c r="E32" s="53">
        <f t="shared" si="1"/>
        <v>0.7096079093282555</v>
      </c>
      <c r="F32" s="89">
        <f t="shared" si="2"/>
        <v>8.515294911939066</v>
      </c>
      <c r="G32" s="93">
        <f>E21</f>
        <v>1.0249735971395495</v>
      </c>
      <c r="H32" s="47">
        <f t="shared" si="3"/>
        <v>12.299683165674594</v>
      </c>
    </row>
    <row r="33" spans="1:8" ht="15">
      <c r="A33" s="58">
        <v>26</v>
      </c>
      <c r="B33" s="84">
        <f t="shared" si="4"/>
        <v>130</v>
      </c>
      <c r="C33" s="83">
        <f>'Datos partida'!G53</f>
        <v>21.415579050745716</v>
      </c>
      <c r="D33" s="53">
        <f t="shared" si="0"/>
        <v>46.40042127661572</v>
      </c>
      <c r="E33" s="53">
        <f t="shared" si="1"/>
        <v>0.6923111167740075</v>
      </c>
      <c r="F33" s="89">
        <f t="shared" si="2"/>
        <v>8.30773340128809</v>
      </c>
      <c r="G33" s="93">
        <f>E23</f>
        <v>0.9412115667222736</v>
      </c>
      <c r="H33" s="47">
        <f t="shared" si="3"/>
        <v>11.294538800667283</v>
      </c>
    </row>
    <row r="34" spans="1:8" ht="15">
      <c r="A34" s="58">
        <v>27</v>
      </c>
      <c r="B34" s="84">
        <f t="shared" si="4"/>
        <v>135</v>
      </c>
      <c r="C34" s="83">
        <f>'Datos partida'!G54</f>
        <v>20.922888448761487</v>
      </c>
      <c r="D34" s="53">
        <f t="shared" si="0"/>
        <v>47.076499009713345</v>
      </c>
      <c r="E34" s="53">
        <f t="shared" si="1"/>
        <v>0.6760777330976282</v>
      </c>
      <c r="F34" s="89">
        <f t="shared" si="2"/>
        <v>8.112932797171538</v>
      </c>
      <c r="G34" s="93">
        <f>E25</f>
        <v>0.873305851730187</v>
      </c>
      <c r="H34" s="47">
        <f t="shared" si="3"/>
        <v>10.479670220762245</v>
      </c>
    </row>
    <row r="35" spans="1:8" ht="15">
      <c r="A35" s="58">
        <v>28</v>
      </c>
      <c r="B35" s="84">
        <f t="shared" si="4"/>
        <v>140</v>
      </c>
      <c r="C35" s="83">
        <f>'Datos partida'!G55</f>
        <v>20.458844919079713</v>
      </c>
      <c r="D35" s="53">
        <f t="shared" si="0"/>
        <v>47.737304811186</v>
      </c>
      <c r="E35" s="53">
        <f t="shared" si="1"/>
        <v>0.6608058014726552</v>
      </c>
      <c r="F35" s="89">
        <f t="shared" si="2"/>
        <v>7.929669617671863</v>
      </c>
      <c r="G35" s="93">
        <f>E27</f>
        <v>0.8169049155485979</v>
      </c>
      <c r="H35" s="47">
        <f t="shared" si="3"/>
        <v>9.802858986583175</v>
      </c>
    </row>
    <row r="36" spans="1:8" ht="15">
      <c r="A36" s="58">
        <v>29</v>
      </c>
      <c r="B36" s="84">
        <f t="shared" si="4"/>
        <v>145</v>
      </c>
      <c r="C36" s="83">
        <f>'Datos partida'!G56</f>
        <v>20.020846018620976</v>
      </c>
      <c r="D36" s="53">
        <f t="shared" si="0"/>
        <v>48.383711211667354</v>
      </c>
      <c r="E36" s="53">
        <f t="shared" si="1"/>
        <v>0.6464064004813537</v>
      </c>
      <c r="F36" s="89">
        <f t="shared" si="2"/>
        <v>7.756876805776244</v>
      </c>
      <c r="G36" s="93">
        <f>E29</f>
        <v>0.7691518438229892</v>
      </c>
      <c r="H36" s="47">
        <f t="shared" si="3"/>
        <v>9.22982212587587</v>
      </c>
    </row>
    <row r="37" spans="1:8" ht="15">
      <c r="A37" s="58">
        <v>30</v>
      </c>
      <c r="B37" s="84">
        <f t="shared" si="4"/>
        <v>150</v>
      </c>
      <c r="C37" s="83">
        <f>'Datos partida'!G57</f>
        <v>19.606605120292357</v>
      </c>
      <c r="D37" s="53">
        <f t="shared" si="0"/>
        <v>49.016512800730894</v>
      </c>
      <c r="E37" s="53">
        <f t="shared" si="1"/>
        <v>0.6328015890635399</v>
      </c>
      <c r="F37" s="89">
        <f t="shared" si="2"/>
        <v>7.593619068762479</v>
      </c>
      <c r="G37" s="93">
        <f>E31</f>
        <v>0.7280856458461002</v>
      </c>
      <c r="H37" s="47">
        <f t="shared" si="3"/>
        <v>8.737027750153203</v>
      </c>
    </row>
    <row r="38" spans="1:8" ht="15">
      <c r="A38" s="58">
        <v>31</v>
      </c>
      <c r="B38" s="84">
        <f t="shared" si="4"/>
        <v>155</v>
      </c>
      <c r="C38" s="83">
        <f>'Datos partida'!G58</f>
        <v>19.214104077439536</v>
      </c>
      <c r="D38" s="53">
        <f t="shared" si="0"/>
        <v>49.636435533385466</v>
      </c>
      <c r="E38" s="53">
        <f t="shared" si="1"/>
        <v>0.6199227326545724</v>
      </c>
      <c r="F38" s="89">
        <f t="shared" si="2"/>
        <v>7.439072791854869</v>
      </c>
      <c r="G38" s="93">
        <f>E33</f>
        <v>0.6923111167740075</v>
      </c>
      <c r="H38" s="47">
        <f t="shared" si="3"/>
        <v>8.30773340128809</v>
      </c>
    </row>
    <row r="39" spans="1:8" ht="15">
      <c r="A39" s="58">
        <v>32</v>
      </c>
      <c r="B39" s="84">
        <f t="shared" si="4"/>
        <v>160</v>
      </c>
      <c r="C39" s="83">
        <f>'Datos partida'!G59</f>
        <v>18.841554248721938</v>
      </c>
      <c r="D39" s="53">
        <f t="shared" si="0"/>
        <v>50.244144663258496</v>
      </c>
      <c r="E39" s="53">
        <f t="shared" si="1"/>
        <v>0.6077091298730295</v>
      </c>
      <c r="F39" s="89">
        <f t="shared" si="2"/>
        <v>7.292509558476354</v>
      </c>
      <c r="G39" s="93">
        <f>E35</f>
        <v>0.6608058014726552</v>
      </c>
      <c r="H39" s="47">
        <f t="shared" si="3"/>
        <v>7.929669617671863</v>
      </c>
    </row>
    <row r="40" spans="1:8" ht="15">
      <c r="A40" s="58">
        <v>33</v>
      </c>
      <c r="B40" s="84">
        <f t="shared" si="4"/>
        <v>165</v>
      </c>
      <c r="C40" s="83">
        <f>'Datos partida'!G60</f>
        <v>18.48736419687424</v>
      </c>
      <c r="D40" s="53">
        <f t="shared" si="0"/>
        <v>50.84025154140416</v>
      </c>
      <c r="E40" s="53">
        <f t="shared" si="1"/>
        <v>0.5961068781456618</v>
      </c>
      <c r="F40" s="89">
        <f t="shared" si="2"/>
        <v>7.153282537747941</v>
      </c>
      <c r="G40" s="93">
        <f>E37</f>
        <v>0.6328015890635399</v>
      </c>
      <c r="H40" s="47">
        <f t="shared" si="3"/>
        <v>7.593619068762479</v>
      </c>
    </row>
    <row r="41" spans="1:8" ht="15">
      <c r="A41" s="58">
        <v>34</v>
      </c>
      <c r="B41" s="84">
        <f t="shared" si="4"/>
        <v>170</v>
      </c>
      <c r="C41" s="83">
        <f>'Datos partida'!G61</f>
        <v>18.150112754882983</v>
      </c>
      <c r="D41" s="53">
        <f t="shared" si="0"/>
        <v>51.425319472168454</v>
      </c>
      <c r="E41" s="53">
        <f t="shared" si="1"/>
        <v>0.5850679307642963</v>
      </c>
      <c r="F41" s="89">
        <f t="shared" si="2"/>
        <v>7.020815169171556</v>
      </c>
      <c r="G41" s="93">
        <f>E39</f>
        <v>0.6077091298730295</v>
      </c>
      <c r="H41" s="47">
        <f t="shared" si="3"/>
        <v>7.292509558476354</v>
      </c>
    </row>
    <row r="42" spans="1:8" ht="15">
      <c r="A42" s="58">
        <v>35</v>
      </c>
      <c r="B42" s="84">
        <f t="shared" si="4"/>
        <v>175</v>
      </c>
      <c r="C42" s="83">
        <f>'Datos partida'!G62</f>
        <v>17.82852643906023</v>
      </c>
      <c r="D42" s="53">
        <f t="shared" si="0"/>
        <v>51.99986878059234</v>
      </c>
      <c r="E42" s="53">
        <f t="shared" si="1"/>
        <v>0.5745493084238831</v>
      </c>
      <c r="F42" s="89">
        <f t="shared" si="2"/>
        <v>6.894591701086597</v>
      </c>
      <c r="G42" s="93">
        <f>E41</f>
        <v>0.5850679307642963</v>
      </c>
      <c r="H42" s="47">
        <f t="shared" si="3"/>
        <v>7.020815169171556</v>
      </c>
    </row>
    <row r="43" spans="1:8" ht="15.75" thickBot="1">
      <c r="A43" s="58">
        <v>36</v>
      </c>
      <c r="B43" s="86">
        <f t="shared" si="4"/>
        <v>180</v>
      </c>
      <c r="C43" s="87">
        <f>'Datos partida'!G63</f>
        <v>17.52146040562045</v>
      </c>
      <c r="D43" s="56">
        <f t="shared" si="0"/>
        <v>52.56438121686134</v>
      </c>
      <c r="E43" s="56">
        <f t="shared" si="1"/>
        <v>0.5645124362690055</v>
      </c>
      <c r="F43" s="90">
        <f t="shared" si="2"/>
        <v>6.774149235228066</v>
      </c>
      <c r="G43" s="94">
        <f>E43</f>
        <v>0.5645124362690055</v>
      </c>
      <c r="H43" s="48">
        <f t="shared" si="3"/>
        <v>6.774149235228066</v>
      </c>
    </row>
  </sheetData>
  <sheetProtection/>
  <mergeCells count="5">
    <mergeCell ref="B2:D2"/>
    <mergeCell ref="B3:C3"/>
    <mergeCell ref="B4:C4"/>
    <mergeCell ref="B5:C5"/>
    <mergeCell ref="B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43"/>
  <sheetViews>
    <sheetView zoomScalePageLayoutView="0" workbookViewId="0" topLeftCell="A1">
      <selection activeCell="R33" sqref="R33"/>
    </sheetView>
  </sheetViews>
  <sheetFormatPr defaultColWidth="11.421875" defaultRowHeight="15"/>
  <cols>
    <col min="2" max="2" width="16.140625" style="0" customWidth="1"/>
    <col min="3" max="3" width="18.421875" style="0" customWidth="1"/>
    <col min="4" max="4" width="20.421875" style="0" customWidth="1"/>
    <col min="5" max="5" width="14.421875" style="0" customWidth="1"/>
    <col min="6" max="6" width="18.140625" style="0" customWidth="1"/>
    <col min="7" max="7" width="14.7109375" style="0" customWidth="1"/>
  </cols>
  <sheetData>
    <row r="1" ht="15.75" thickBot="1"/>
    <row r="2" spans="2:6" ht="15" customHeight="1" thickBot="1">
      <c r="B2" s="64" t="s">
        <v>37</v>
      </c>
      <c r="C2" s="65"/>
      <c r="D2" s="66"/>
      <c r="E2" s="59"/>
      <c r="F2" s="59"/>
    </row>
    <row r="3" spans="2:6" ht="15" customHeight="1">
      <c r="B3" s="67" t="s">
        <v>20</v>
      </c>
      <c r="C3" s="68"/>
      <c r="D3" s="75">
        <f>'Datos partida'!E9</f>
        <v>3</v>
      </c>
      <c r="E3" s="59">
        <f>D3*60</f>
        <v>180</v>
      </c>
      <c r="F3" s="59" t="s">
        <v>7</v>
      </c>
    </row>
    <row r="4" spans="2:6" ht="15" customHeight="1">
      <c r="B4" s="69" t="s">
        <v>19</v>
      </c>
      <c r="C4" s="70"/>
      <c r="D4" s="76">
        <f>'Datos partida'!H63</f>
        <v>20.178616070243066</v>
      </c>
      <c r="E4" s="60"/>
      <c r="F4" s="60"/>
    </row>
    <row r="5" spans="2:6" ht="15">
      <c r="B5" s="71" t="s">
        <v>21</v>
      </c>
      <c r="C5" s="72"/>
      <c r="D5" s="62">
        <f>D3*D4</f>
        <v>60.5358482107292</v>
      </c>
      <c r="E5" s="60"/>
      <c r="F5" s="60"/>
    </row>
    <row r="6" spans="2:6" ht="15.75" thickBot="1">
      <c r="B6" s="73" t="s">
        <v>26</v>
      </c>
      <c r="C6" s="74"/>
      <c r="D6" s="63">
        <v>5</v>
      </c>
      <c r="E6" s="61"/>
      <c r="F6" s="61"/>
    </row>
    <row r="7" spans="2:8" ht="39" thickBot="1">
      <c r="B7" s="77" t="s">
        <v>31</v>
      </c>
      <c r="C7" s="78" t="s">
        <v>8</v>
      </c>
      <c r="D7" s="79" t="s">
        <v>27</v>
      </c>
      <c r="E7" s="79" t="s">
        <v>28</v>
      </c>
      <c r="F7" s="80" t="s">
        <v>9</v>
      </c>
      <c r="G7" s="81" t="s">
        <v>29</v>
      </c>
      <c r="H7" s="80" t="s">
        <v>30</v>
      </c>
    </row>
    <row r="8" spans="1:8" ht="15">
      <c r="A8" s="58">
        <v>1</v>
      </c>
      <c r="B8" s="82">
        <f>D6</f>
        <v>5</v>
      </c>
      <c r="C8" s="83">
        <f>'Datos partida'!H28</f>
        <v>183.94301405791398</v>
      </c>
      <c r="D8" s="50">
        <f>C8*B8/60</f>
        <v>15.328584504826164</v>
      </c>
      <c r="E8" s="50">
        <f>D8</f>
        <v>15.328584504826164</v>
      </c>
      <c r="F8" s="88">
        <f>E8/($D$6/60)</f>
        <v>183.94301405791398</v>
      </c>
      <c r="G8" s="91">
        <f>E42</f>
        <v>0.6616805699820745</v>
      </c>
      <c r="H8" s="92">
        <f>G8/($D$6/60)</f>
        <v>7.940166839784894</v>
      </c>
    </row>
    <row r="9" spans="1:8" ht="15">
      <c r="A9" s="58">
        <v>2</v>
      </c>
      <c r="B9" s="84">
        <f>B8+$D$6</f>
        <v>10</v>
      </c>
      <c r="C9" s="83">
        <f>'Datos partida'!H29</f>
        <v>119.95937626077594</v>
      </c>
      <c r="D9" s="53">
        <f aca="true" t="shared" si="0" ref="D9:D43">C9*B9/60</f>
        <v>19.993229376795988</v>
      </c>
      <c r="E9" s="53">
        <f aca="true" t="shared" si="1" ref="E9:E43">D9-D8</f>
        <v>4.6646448719698235</v>
      </c>
      <c r="F9" s="89">
        <f aca="true" t="shared" si="2" ref="F9:F43">E9/($D$6/60)</f>
        <v>55.97573846363788</v>
      </c>
      <c r="G9" s="93">
        <f>E40</f>
        <v>0.6865073773801385</v>
      </c>
      <c r="H9" s="47">
        <f aca="true" t="shared" si="3" ref="H9:H43">G9/($D$6/60)</f>
        <v>8.238088528561661</v>
      </c>
    </row>
    <row r="10" spans="1:8" ht="15">
      <c r="A10" s="58">
        <v>3</v>
      </c>
      <c r="B10" s="84">
        <f aca="true" t="shared" si="4" ref="B10:B43">B9+$D$6</f>
        <v>15</v>
      </c>
      <c r="C10" s="83">
        <f>'Datos partida'!H30</f>
        <v>93.41926314501407</v>
      </c>
      <c r="D10" s="53">
        <f t="shared" si="0"/>
        <v>23.354815786253518</v>
      </c>
      <c r="E10" s="53">
        <f t="shared" si="1"/>
        <v>3.36158640945753</v>
      </c>
      <c r="F10" s="89">
        <f t="shared" si="2"/>
        <v>40.33903691349036</v>
      </c>
      <c r="G10" s="93">
        <f>E38</f>
        <v>0.7139349418293861</v>
      </c>
      <c r="H10" s="47">
        <f t="shared" si="3"/>
        <v>8.567219301952633</v>
      </c>
    </row>
    <row r="11" spans="1:8" ht="15">
      <c r="A11" s="58">
        <v>4</v>
      </c>
      <c r="B11" s="84">
        <f t="shared" si="4"/>
        <v>20</v>
      </c>
      <c r="C11" s="83">
        <f>'Datos partida'!H31</f>
        <v>78.23212002138709</v>
      </c>
      <c r="D11" s="53">
        <f t="shared" si="0"/>
        <v>26.077373340462366</v>
      </c>
      <c r="E11" s="53">
        <f t="shared" si="1"/>
        <v>2.722557554208848</v>
      </c>
      <c r="F11" s="89">
        <f t="shared" si="2"/>
        <v>32.670690650506174</v>
      </c>
      <c r="G11" s="93">
        <f>E36</f>
        <v>0.7444348974744699</v>
      </c>
      <c r="H11" s="47">
        <f t="shared" si="3"/>
        <v>8.933218769693639</v>
      </c>
    </row>
    <row r="12" spans="1:8" ht="15">
      <c r="A12" s="58">
        <v>5</v>
      </c>
      <c r="B12" s="84">
        <f t="shared" si="4"/>
        <v>25</v>
      </c>
      <c r="C12" s="83">
        <f>'Datos partida'!H32</f>
        <v>68.1741039487665</v>
      </c>
      <c r="D12" s="53">
        <f t="shared" si="0"/>
        <v>28.405876645319374</v>
      </c>
      <c r="E12" s="53">
        <f t="shared" si="1"/>
        <v>2.3285033048570085</v>
      </c>
      <c r="F12" s="89">
        <f t="shared" si="2"/>
        <v>27.942039658284102</v>
      </c>
      <c r="G12" s="93">
        <f>E34</f>
        <v>0.7786059320398309</v>
      </c>
      <c r="H12" s="47">
        <f t="shared" si="3"/>
        <v>9.34327118447797</v>
      </c>
    </row>
    <row r="13" spans="1:8" ht="15">
      <c r="A13" s="58">
        <v>6</v>
      </c>
      <c r="B13" s="84">
        <f t="shared" si="4"/>
        <v>30</v>
      </c>
      <c r="C13" s="83">
        <f>'Datos partida'!H33</f>
        <v>60.92384967710074</v>
      </c>
      <c r="D13" s="53">
        <f t="shared" si="0"/>
        <v>30.46192483855037</v>
      </c>
      <c r="E13" s="53">
        <f t="shared" si="1"/>
        <v>2.056048193230996</v>
      </c>
      <c r="F13" s="89">
        <f t="shared" si="2"/>
        <v>24.672578318771954</v>
      </c>
      <c r="G13" s="93">
        <f>E32</f>
        <v>0.817221009622557</v>
      </c>
      <c r="H13" s="47">
        <f t="shared" si="3"/>
        <v>9.806652115470683</v>
      </c>
    </row>
    <row r="14" spans="1:8" ht="15">
      <c r="A14" s="58">
        <v>7</v>
      </c>
      <c r="B14" s="84">
        <f t="shared" si="4"/>
        <v>35</v>
      </c>
      <c r="C14" s="83">
        <f>'Datos partida'!H34</f>
        <v>55.398803519195184</v>
      </c>
      <c r="D14" s="53">
        <f t="shared" si="0"/>
        <v>32.315968719530524</v>
      </c>
      <c r="E14" s="53">
        <f t="shared" si="1"/>
        <v>1.8540438809801536</v>
      </c>
      <c r="F14" s="89">
        <f t="shared" si="2"/>
        <v>22.248526571761843</v>
      </c>
      <c r="G14" s="93">
        <f>E30</f>
        <v>0.8612978257604738</v>
      </c>
      <c r="H14" s="47">
        <f t="shared" si="3"/>
        <v>10.335573909125685</v>
      </c>
    </row>
    <row r="15" spans="1:8" ht="15">
      <c r="A15" s="58">
        <v>8</v>
      </c>
      <c r="B15" s="84">
        <f t="shared" si="4"/>
        <v>40</v>
      </c>
      <c r="C15" s="83">
        <f>'Datos partida'!H35</f>
        <v>51.01947670798204</v>
      </c>
      <c r="D15" s="53">
        <f t="shared" si="0"/>
        <v>34.01298447198803</v>
      </c>
      <c r="E15" s="53">
        <f t="shared" si="1"/>
        <v>1.697015752457503</v>
      </c>
      <c r="F15" s="89">
        <f t="shared" si="2"/>
        <v>20.364189029490035</v>
      </c>
      <c r="G15" s="93">
        <f>E28</f>
        <v>0.9122072590231767</v>
      </c>
      <c r="H15" s="47">
        <f t="shared" si="3"/>
        <v>10.94648710827812</v>
      </c>
    </row>
    <row r="16" spans="1:8" ht="15">
      <c r="A16" s="58">
        <v>9</v>
      </c>
      <c r="B16" s="84">
        <f t="shared" si="4"/>
        <v>45</v>
      </c>
      <c r="C16" s="83">
        <f>'Datos partida'!H36</f>
        <v>47.444904451819305</v>
      </c>
      <c r="D16" s="53">
        <f t="shared" si="0"/>
        <v>35.58367833886448</v>
      </c>
      <c r="E16" s="53">
        <f t="shared" si="1"/>
        <v>1.5706938668764536</v>
      </c>
      <c r="F16" s="89">
        <f t="shared" si="2"/>
        <v>18.848326402517444</v>
      </c>
      <c r="G16" s="93">
        <f>E26</f>
        <v>0.971846538793514</v>
      </c>
      <c r="H16" s="47">
        <f t="shared" si="3"/>
        <v>11.662158465522168</v>
      </c>
    </row>
    <row r="17" spans="1:8" ht="15">
      <c r="A17" s="58">
        <v>10</v>
      </c>
      <c r="B17" s="84">
        <f t="shared" si="4"/>
        <v>50</v>
      </c>
      <c r="C17" s="83">
        <f>'Datos partida'!H37</f>
        <v>44.46009014648673</v>
      </c>
      <c r="D17" s="53">
        <f t="shared" si="0"/>
        <v>37.05007512207227</v>
      </c>
      <c r="E17" s="53">
        <f t="shared" si="1"/>
        <v>1.4663967832077915</v>
      </c>
      <c r="F17" s="89">
        <f t="shared" si="2"/>
        <v>17.5967613984935</v>
      </c>
      <c r="G17" s="93">
        <f>E24</f>
        <v>1.042928068120439</v>
      </c>
      <c r="H17" s="47">
        <f t="shared" si="3"/>
        <v>12.515136817445267</v>
      </c>
    </row>
    <row r="18" spans="1:8" ht="15">
      <c r="A18" s="58">
        <v>11</v>
      </c>
      <c r="B18" s="84">
        <f t="shared" si="4"/>
        <v>55</v>
      </c>
      <c r="C18" s="83">
        <f>'Datos partida'!H38</f>
        <v>41.922090730192856</v>
      </c>
      <c r="D18" s="53">
        <f t="shared" si="0"/>
        <v>38.428583169343455</v>
      </c>
      <c r="E18" s="53">
        <f t="shared" si="1"/>
        <v>1.3785080472711826</v>
      </c>
      <c r="F18" s="89">
        <f t="shared" si="2"/>
        <v>16.54209656725419</v>
      </c>
      <c r="G18" s="93">
        <f>E22</f>
        <v>1.1294872758855163</v>
      </c>
      <c r="H18" s="47">
        <f t="shared" si="3"/>
        <v>13.553847310626196</v>
      </c>
    </row>
    <row r="19" spans="1:8" ht="15">
      <c r="A19" s="58">
        <v>12</v>
      </c>
      <c r="B19" s="84">
        <f t="shared" si="4"/>
        <v>60</v>
      </c>
      <c r="C19" s="83">
        <f>'Datos partida'!H39</f>
        <v>39.73179978647766</v>
      </c>
      <c r="D19" s="53">
        <f t="shared" si="0"/>
        <v>39.73179978647766</v>
      </c>
      <c r="E19" s="53">
        <f t="shared" si="1"/>
        <v>1.3032166171342041</v>
      </c>
      <c r="F19" s="89">
        <f t="shared" si="2"/>
        <v>15.63859940561045</v>
      </c>
      <c r="G19" s="93">
        <f>E20</f>
        <v>1.2378360006707325</v>
      </c>
      <c r="H19" s="47">
        <f t="shared" si="3"/>
        <v>14.85403200804879</v>
      </c>
    </row>
    <row r="20" spans="1:8" ht="15">
      <c r="A20" s="58">
        <v>13</v>
      </c>
      <c r="B20" s="84">
        <f t="shared" si="4"/>
        <v>65</v>
      </c>
      <c r="C20" s="83">
        <f>'Datos partida'!H40</f>
        <v>37.818125341983134</v>
      </c>
      <c r="D20" s="53">
        <f t="shared" si="0"/>
        <v>40.96963578714839</v>
      </c>
      <c r="E20" s="53">
        <f t="shared" si="1"/>
        <v>1.2378360006707325</v>
      </c>
      <c r="F20" s="89">
        <f t="shared" si="2"/>
        <v>14.85403200804879</v>
      </c>
      <c r="G20" s="93">
        <f>E18</f>
        <v>1.3785080472711826</v>
      </c>
      <c r="H20" s="47">
        <f t="shared" si="3"/>
        <v>16.54209656725419</v>
      </c>
    </row>
    <row r="21" spans="1:8" ht="15">
      <c r="A21" s="58">
        <v>14</v>
      </c>
      <c r="B21" s="84">
        <f t="shared" si="4"/>
        <v>70</v>
      </c>
      <c r="C21" s="83">
        <f>'Datos partida'!H41</f>
        <v>36.12861271080173</v>
      </c>
      <c r="D21" s="53">
        <f t="shared" si="0"/>
        <v>42.150048162602026</v>
      </c>
      <c r="E21" s="53">
        <f t="shared" si="1"/>
        <v>1.1804123754536349</v>
      </c>
      <c r="F21" s="89">
        <f t="shared" si="2"/>
        <v>14.164948505443618</v>
      </c>
      <c r="G21" s="93">
        <f>E16</f>
        <v>1.5706938668764536</v>
      </c>
      <c r="H21" s="47">
        <f t="shared" si="3"/>
        <v>18.848326402517444</v>
      </c>
    </row>
    <row r="22" spans="1:8" ht="15">
      <c r="A22" s="58">
        <v>15</v>
      </c>
      <c r="B22" s="84">
        <f t="shared" si="4"/>
        <v>75</v>
      </c>
      <c r="C22" s="83">
        <f>'Datos partida'!H42</f>
        <v>34.623628350790035</v>
      </c>
      <c r="D22" s="53">
        <f t="shared" si="0"/>
        <v>43.27953543848754</v>
      </c>
      <c r="E22" s="53">
        <f t="shared" si="1"/>
        <v>1.1294872758855163</v>
      </c>
      <c r="F22" s="89">
        <f t="shared" si="2"/>
        <v>13.553847310626196</v>
      </c>
      <c r="G22" s="93">
        <f>E14</f>
        <v>1.8540438809801536</v>
      </c>
      <c r="H22" s="47">
        <f t="shared" si="3"/>
        <v>22.248526571761843</v>
      </c>
    </row>
    <row r="23" spans="1:8" ht="15">
      <c r="A23" s="58">
        <v>16</v>
      </c>
      <c r="B23" s="84">
        <f t="shared" si="4"/>
        <v>80</v>
      </c>
      <c r="C23" s="83">
        <f>'Datos partida'!H43</f>
        <v>33.27261235979185</v>
      </c>
      <c r="D23" s="53">
        <f t="shared" si="0"/>
        <v>44.363483146389136</v>
      </c>
      <c r="E23" s="53">
        <f t="shared" si="1"/>
        <v>1.0839477079015936</v>
      </c>
      <c r="F23" s="89">
        <f t="shared" si="2"/>
        <v>13.007372494819123</v>
      </c>
      <c r="G23" s="93">
        <f>E12</f>
        <v>2.3285033048570085</v>
      </c>
      <c r="H23" s="47">
        <f t="shared" si="3"/>
        <v>27.942039658284102</v>
      </c>
    </row>
    <row r="24" spans="1:8" ht="15">
      <c r="A24" s="58">
        <v>17</v>
      </c>
      <c r="B24" s="84">
        <f t="shared" si="4"/>
        <v>85</v>
      </c>
      <c r="C24" s="83">
        <f>'Datos partida'!H44</f>
        <v>32.05158438671264</v>
      </c>
      <c r="D24" s="53">
        <f t="shared" si="0"/>
        <v>45.406411214509575</v>
      </c>
      <c r="E24" s="53">
        <f t="shared" si="1"/>
        <v>1.042928068120439</v>
      </c>
      <c r="F24" s="89">
        <f t="shared" si="2"/>
        <v>12.515136817445267</v>
      </c>
      <c r="G24" s="93">
        <f>E10</f>
        <v>3.36158640945753</v>
      </c>
      <c r="H24" s="47">
        <f t="shared" si="3"/>
        <v>40.33903691349036</v>
      </c>
    </row>
    <row r="25" spans="1:8" ht="15">
      <c r="A25" s="58">
        <v>18</v>
      </c>
      <c r="B25" s="84">
        <f t="shared" si="4"/>
        <v>90</v>
      </c>
      <c r="C25" s="83">
        <f>'Datos partida'!H45</f>
        <v>30.941436802815545</v>
      </c>
      <c r="D25" s="53">
        <f t="shared" si="0"/>
        <v>46.41215520422332</v>
      </c>
      <c r="E25" s="53">
        <f t="shared" si="1"/>
        <v>1.0057439897137428</v>
      </c>
      <c r="F25" s="89">
        <f t="shared" si="2"/>
        <v>12.068927876564914</v>
      </c>
      <c r="G25" s="93">
        <f>E8</f>
        <v>15.328584504826164</v>
      </c>
      <c r="H25" s="47">
        <f t="shared" si="3"/>
        <v>183.94301405791398</v>
      </c>
    </row>
    <row r="26" spans="1:8" ht="15">
      <c r="A26" s="58">
        <v>19</v>
      </c>
      <c r="B26" s="84">
        <f t="shared" si="4"/>
        <v>95</v>
      </c>
      <c r="C26" s="83">
        <f>'Datos partida'!H46</f>
        <v>29.926737942958</v>
      </c>
      <c r="D26" s="53">
        <f t="shared" si="0"/>
        <v>47.38400174301683</v>
      </c>
      <c r="E26" s="53">
        <f t="shared" si="1"/>
        <v>0.971846538793514</v>
      </c>
      <c r="F26" s="89">
        <f t="shared" si="2"/>
        <v>11.662158465522168</v>
      </c>
      <c r="G26" s="93">
        <f>E9</f>
        <v>4.6646448719698235</v>
      </c>
      <c r="H26" s="47">
        <f t="shared" si="3"/>
        <v>55.97573846363788</v>
      </c>
    </row>
    <row r="27" spans="1:8" ht="15">
      <c r="A27" s="58">
        <v>20</v>
      </c>
      <c r="B27" s="84">
        <f t="shared" si="4"/>
        <v>100</v>
      </c>
      <c r="C27" s="83">
        <f>'Datos partida'!H47</f>
        <v>28.9948749061555</v>
      </c>
      <c r="D27" s="53">
        <f t="shared" si="0"/>
        <v>48.32479151025916</v>
      </c>
      <c r="E27" s="53">
        <f t="shared" si="1"/>
        <v>0.9407897672423289</v>
      </c>
      <c r="F27" s="89">
        <f t="shared" si="2"/>
        <v>11.289477206907947</v>
      </c>
      <c r="G27" s="93">
        <f>E11</f>
        <v>2.722557554208848</v>
      </c>
      <c r="H27" s="47">
        <f t="shared" si="3"/>
        <v>32.670690650506174</v>
      </c>
    </row>
    <row r="28" spans="1:8" ht="15">
      <c r="A28" s="58">
        <v>21</v>
      </c>
      <c r="B28" s="84">
        <f t="shared" si="4"/>
        <v>105</v>
      </c>
      <c r="C28" s="83">
        <f>'Datos partida'!H48</f>
        <v>28.135427868161337</v>
      </c>
      <c r="D28" s="53">
        <f t="shared" si="0"/>
        <v>49.23699876928234</v>
      </c>
      <c r="E28" s="53">
        <f t="shared" si="1"/>
        <v>0.9122072590231767</v>
      </c>
      <c r="F28" s="89">
        <f t="shared" si="2"/>
        <v>10.94648710827812</v>
      </c>
      <c r="G28" s="93">
        <f>E13</f>
        <v>2.056048193230996</v>
      </c>
      <c r="H28" s="47">
        <f t="shared" si="3"/>
        <v>24.672578318771954</v>
      </c>
    </row>
    <row r="29" spans="1:8" ht="15">
      <c r="A29" s="58">
        <v>22</v>
      </c>
      <c r="B29" s="84">
        <f t="shared" si="4"/>
        <v>110</v>
      </c>
      <c r="C29" s="83">
        <f>'Datos partida'!H49</f>
        <v>27.339705621863082</v>
      </c>
      <c r="D29" s="53">
        <f t="shared" si="0"/>
        <v>50.12279364008232</v>
      </c>
      <c r="E29" s="53">
        <f t="shared" si="1"/>
        <v>0.8857948707999839</v>
      </c>
      <c r="F29" s="89">
        <f t="shared" si="2"/>
        <v>10.629538449599806</v>
      </c>
      <c r="G29" s="93">
        <f>E15</f>
        <v>1.697015752457503</v>
      </c>
      <c r="H29" s="47">
        <f t="shared" si="3"/>
        <v>20.364189029490035</v>
      </c>
    </row>
    <row r="30" spans="1:8" ht="15">
      <c r="A30" s="58">
        <v>23</v>
      </c>
      <c r="B30" s="84">
        <f t="shared" si="4"/>
        <v>115</v>
      </c>
      <c r="C30" s="83">
        <f>'Datos partida'!H50</f>
        <v>26.600395547396243</v>
      </c>
      <c r="D30" s="53">
        <f t="shared" si="0"/>
        <v>50.984091465842795</v>
      </c>
      <c r="E30" s="53">
        <f t="shared" si="1"/>
        <v>0.8612978257604738</v>
      </c>
      <c r="F30" s="89">
        <f t="shared" si="2"/>
        <v>10.335573909125685</v>
      </c>
      <c r="G30" s="93">
        <f>E17</f>
        <v>1.4663967832077915</v>
      </c>
      <c r="H30" s="47">
        <f t="shared" si="3"/>
        <v>17.5967613984935</v>
      </c>
    </row>
    <row r="31" spans="1:8" ht="15">
      <c r="A31" s="58">
        <v>24</v>
      </c>
      <c r="B31" s="84">
        <f t="shared" si="4"/>
        <v>120</v>
      </c>
      <c r="C31" s="83">
        <f>'Datos partida'!H51</f>
        <v>25.911296194174923</v>
      </c>
      <c r="D31" s="53">
        <f t="shared" si="0"/>
        <v>51.82259238834984</v>
      </c>
      <c r="E31" s="53">
        <f t="shared" si="1"/>
        <v>0.8385009225070448</v>
      </c>
      <c r="F31" s="89">
        <f t="shared" si="2"/>
        <v>10.062011070084537</v>
      </c>
      <c r="G31" s="93">
        <f>E19</f>
        <v>1.3032166171342041</v>
      </c>
      <c r="H31" s="47">
        <f t="shared" si="3"/>
        <v>15.63859940561045</v>
      </c>
    </row>
    <row r="32" spans="1:8" ht="15">
      <c r="A32" s="58">
        <v>25</v>
      </c>
      <c r="B32" s="84">
        <f t="shared" si="4"/>
        <v>125</v>
      </c>
      <c r="C32" s="83">
        <f>'Datos partida'!H52</f>
        <v>25.26711043102675</v>
      </c>
      <c r="D32" s="53">
        <f t="shared" si="0"/>
        <v>52.6398133979724</v>
      </c>
      <c r="E32" s="53">
        <f t="shared" si="1"/>
        <v>0.817221009622557</v>
      </c>
      <c r="F32" s="89">
        <f t="shared" si="2"/>
        <v>9.806652115470683</v>
      </c>
      <c r="G32" s="93">
        <f>E21</f>
        <v>1.1804123754536349</v>
      </c>
      <c r="H32" s="47">
        <f t="shared" si="3"/>
        <v>14.164948505443618</v>
      </c>
    </row>
    <row r="33" spans="1:8" ht="15">
      <c r="A33" s="58">
        <v>26</v>
      </c>
      <c r="B33" s="84">
        <f t="shared" si="4"/>
        <v>130</v>
      </c>
      <c r="C33" s="83">
        <f>'Datos partida'!H53</f>
        <v>24.663283629503823</v>
      </c>
      <c r="D33" s="53">
        <f t="shared" si="0"/>
        <v>53.43711453059162</v>
      </c>
      <c r="E33" s="53">
        <f t="shared" si="1"/>
        <v>0.797301132619225</v>
      </c>
      <c r="F33" s="89">
        <f t="shared" si="2"/>
        <v>9.5676135914307</v>
      </c>
      <c r="G33" s="93">
        <f>E23</f>
        <v>1.0839477079015936</v>
      </c>
      <c r="H33" s="47">
        <f t="shared" si="3"/>
        <v>13.007372494819123</v>
      </c>
    </row>
    <row r="34" spans="1:8" ht="15">
      <c r="A34" s="58">
        <v>27</v>
      </c>
      <c r="B34" s="84">
        <f t="shared" si="4"/>
        <v>135</v>
      </c>
      <c r="C34" s="83">
        <f>'Datos partida'!H54</f>
        <v>24.095875761169534</v>
      </c>
      <c r="D34" s="53">
        <f t="shared" si="0"/>
        <v>54.21572046263145</v>
      </c>
      <c r="E34" s="53">
        <f t="shared" si="1"/>
        <v>0.7786059320398309</v>
      </c>
      <c r="F34" s="89">
        <f t="shared" si="2"/>
        <v>9.34327118447797</v>
      </c>
      <c r="G34" s="93">
        <f>E25</f>
        <v>1.0057439897137428</v>
      </c>
      <c r="H34" s="47">
        <f t="shared" si="3"/>
        <v>12.068927876564914</v>
      </c>
    </row>
    <row r="35" spans="1:8" ht="15">
      <c r="A35" s="58">
        <v>28</v>
      </c>
      <c r="B35" s="84">
        <f t="shared" si="4"/>
        <v>140</v>
      </c>
      <c r="C35" s="83">
        <f>'Datos partida'!H55</f>
        <v>23.561459336478972</v>
      </c>
      <c r="D35" s="53">
        <f t="shared" si="0"/>
        <v>54.97673845178427</v>
      </c>
      <c r="E35" s="53">
        <f t="shared" si="1"/>
        <v>0.761017989152819</v>
      </c>
      <c r="F35" s="89">
        <f t="shared" si="2"/>
        <v>9.132215869833828</v>
      </c>
      <c r="G35" s="93">
        <f>E27</f>
        <v>0.9407897672423289</v>
      </c>
      <c r="H35" s="47">
        <f t="shared" si="3"/>
        <v>11.289477206907947</v>
      </c>
    </row>
    <row r="36" spans="1:8" ht="15">
      <c r="A36" s="58">
        <v>29</v>
      </c>
      <c r="B36" s="84">
        <f t="shared" si="4"/>
        <v>145</v>
      </c>
      <c r="C36" s="83">
        <f>'Datos partida'!H56</f>
        <v>23.057037247969134</v>
      </c>
      <c r="D36" s="53">
        <f t="shared" si="0"/>
        <v>55.72117334925874</v>
      </c>
      <c r="E36" s="53">
        <f t="shared" si="1"/>
        <v>0.7444348974744699</v>
      </c>
      <c r="F36" s="89">
        <f t="shared" si="2"/>
        <v>8.933218769693639</v>
      </c>
      <c r="G36" s="93">
        <f>E29</f>
        <v>0.8857948707999839</v>
      </c>
      <c r="H36" s="47">
        <f t="shared" si="3"/>
        <v>10.629538449599806</v>
      </c>
    </row>
    <row r="37" spans="1:8" ht="15">
      <c r="A37" s="58">
        <v>30</v>
      </c>
      <c r="B37" s="84">
        <f t="shared" si="4"/>
        <v>150</v>
      </c>
      <c r="C37" s="83">
        <f>'Datos partida'!H57</f>
        <v>22.57997609813002</v>
      </c>
      <c r="D37" s="53">
        <f t="shared" si="0"/>
        <v>56.44994024532505</v>
      </c>
      <c r="E37" s="53">
        <f t="shared" si="1"/>
        <v>0.7287668960663112</v>
      </c>
      <c r="F37" s="89">
        <f t="shared" si="2"/>
        <v>8.745202752795734</v>
      </c>
      <c r="G37" s="93">
        <f>E31</f>
        <v>0.8385009225070448</v>
      </c>
      <c r="H37" s="47">
        <f t="shared" si="3"/>
        <v>10.062011070084537</v>
      </c>
    </row>
    <row r="38" spans="1:8" ht="15">
      <c r="A38" s="58">
        <v>31</v>
      </c>
      <c r="B38" s="84">
        <f t="shared" si="4"/>
        <v>155</v>
      </c>
      <c r="C38" s="83">
        <f>'Datos partida'!H58</f>
        <v>22.127951685350105</v>
      </c>
      <c r="D38" s="53">
        <f t="shared" si="0"/>
        <v>57.16387518715444</v>
      </c>
      <c r="E38" s="53">
        <f t="shared" si="1"/>
        <v>0.7139349418293861</v>
      </c>
      <c r="F38" s="89">
        <f t="shared" si="2"/>
        <v>8.567219301952633</v>
      </c>
      <c r="G38" s="93">
        <f>E33</f>
        <v>0.797301132619225</v>
      </c>
      <c r="H38" s="47">
        <f t="shared" si="3"/>
        <v>9.5676135914307</v>
      </c>
    </row>
    <row r="39" spans="1:8" ht="15">
      <c r="A39" s="58">
        <v>32</v>
      </c>
      <c r="B39" s="84">
        <f t="shared" si="4"/>
        <v>160</v>
      </c>
      <c r="C39" s="83">
        <f>'Datos partida'!H59</f>
        <v>21.69890411815555</v>
      </c>
      <c r="D39" s="53">
        <f t="shared" si="0"/>
        <v>57.86374431508147</v>
      </c>
      <c r="E39" s="53">
        <f t="shared" si="1"/>
        <v>0.6998691279270304</v>
      </c>
      <c r="F39" s="89">
        <f t="shared" si="2"/>
        <v>8.398429535124365</v>
      </c>
      <c r="G39" s="93">
        <f>E35</f>
        <v>0.761017989152819</v>
      </c>
      <c r="H39" s="47">
        <f t="shared" si="3"/>
        <v>9.132215869833828</v>
      </c>
    </row>
    <row r="40" spans="1:8" ht="15">
      <c r="A40" s="58">
        <v>33</v>
      </c>
      <c r="B40" s="84">
        <f t="shared" si="4"/>
        <v>165</v>
      </c>
      <c r="C40" s="83">
        <f>'Datos partida'!H60</f>
        <v>21.291000615440584</v>
      </c>
      <c r="D40" s="53">
        <f t="shared" si="0"/>
        <v>58.55025169246161</v>
      </c>
      <c r="E40" s="53">
        <f t="shared" si="1"/>
        <v>0.6865073773801385</v>
      </c>
      <c r="F40" s="89">
        <f t="shared" si="2"/>
        <v>8.238088528561661</v>
      </c>
      <c r="G40" s="93">
        <f>E37</f>
        <v>0.7287668960663112</v>
      </c>
      <c r="H40" s="47">
        <f t="shared" si="3"/>
        <v>8.745202752795734</v>
      </c>
    </row>
    <row r="41" spans="1:8" ht="15">
      <c r="A41" s="58">
        <v>34</v>
      </c>
      <c r="B41" s="84">
        <f t="shared" si="4"/>
        <v>170</v>
      </c>
      <c r="C41" s="83">
        <f>'Datos partida'!H61</f>
        <v>20.90260448808955</v>
      </c>
      <c r="D41" s="53">
        <f t="shared" si="0"/>
        <v>59.22404604958706</v>
      </c>
      <c r="E41" s="53">
        <f t="shared" si="1"/>
        <v>0.6737943571254519</v>
      </c>
      <c r="F41" s="89">
        <f t="shared" si="2"/>
        <v>8.085532285505423</v>
      </c>
      <c r="G41" s="93">
        <f>E39</f>
        <v>0.6998691279270304</v>
      </c>
      <c r="H41" s="47">
        <f t="shared" si="3"/>
        <v>8.398429535124365</v>
      </c>
    </row>
    <row r="42" spans="1:8" ht="15">
      <c r="A42" s="58">
        <v>35</v>
      </c>
      <c r="B42" s="84">
        <f t="shared" si="4"/>
        <v>175</v>
      </c>
      <c r="C42" s="83">
        <f>'Datos partida'!H62</f>
        <v>20.532249126709416</v>
      </c>
      <c r="D42" s="53">
        <f t="shared" si="0"/>
        <v>59.885726619569134</v>
      </c>
      <c r="E42" s="53">
        <f t="shared" si="1"/>
        <v>0.6616805699820745</v>
      </c>
      <c r="F42" s="89">
        <f t="shared" si="2"/>
        <v>7.940166839784894</v>
      </c>
      <c r="G42" s="93">
        <f>E41</f>
        <v>0.6737943571254519</v>
      </c>
      <c r="H42" s="47">
        <f t="shared" si="3"/>
        <v>8.085532285505423</v>
      </c>
    </row>
    <row r="43" spans="1:8" ht="15.75" thickBot="1">
      <c r="A43" s="58">
        <v>36</v>
      </c>
      <c r="B43" s="86">
        <f t="shared" si="4"/>
        <v>180</v>
      </c>
      <c r="C43" s="87">
        <f>'Datos partida'!H63</f>
        <v>20.178616070243066</v>
      </c>
      <c r="D43" s="56">
        <f t="shared" si="0"/>
        <v>60.5358482107292</v>
      </c>
      <c r="E43" s="56">
        <f t="shared" si="1"/>
        <v>0.6501215911600653</v>
      </c>
      <c r="F43" s="90">
        <f t="shared" si="2"/>
        <v>7.8014590939207835</v>
      </c>
      <c r="G43" s="94">
        <f>E43</f>
        <v>0.6501215911600653</v>
      </c>
      <c r="H43" s="48">
        <f t="shared" si="3"/>
        <v>7.8014590939207835</v>
      </c>
    </row>
  </sheetData>
  <sheetProtection/>
  <mergeCells count="5">
    <mergeCell ref="B2:D2"/>
    <mergeCell ref="B3:C3"/>
    <mergeCell ref="B4:C4"/>
    <mergeCell ref="B5:C5"/>
    <mergeCell ref="B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43"/>
  <sheetViews>
    <sheetView zoomScalePageLayoutView="0" workbookViewId="0" topLeftCell="A1">
      <selection activeCell="R15" sqref="R15"/>
    </sheetView>
  </sheetViews>
  <sheetFormatPr defaultColWidth="11.421875" defaultRowHeight="15"/>
  <cols>
    <col min="2" max="2" width="16.140625" style="0" customWidth="1"/>
    <col min="3" max="3" width="18.421875" style="0" customWidth="1"/>
    <col min="4" max="4" width="20.421875" style="0" customWidth="1"/>
    <col min="5" max="5" width="14.421875" style="0" customWidth="1"/>
    <col min="6" max="6" width="18.140625" style="0" customWidth="1"/>
    <col min="7" max="7" width="14.7109375" style="0" customWidth="1"/>
  </cols>
  <sheetData>
    <row r="1" ht="15.75" thickBot="1"/>
    <row r="2" spans="2:6" ht="15" customHeight="1" thickBot="1">
      <c r="B2" s="64" t="s">
        <v>38</v>
      </c>
      <c r="C2" s="65"/>
      <c r="D2" s="66"/>
      <c r="E2" s="59"/>
      <c r="F2" s="59"/>
    </row>
    <row r="3" spans="2:6" ht="15" customHeight="1">
      <c r="B3" s="67" t="s">
        <v>20</v>
      </c>
      <c r="C3" s="68"/>
      <c r="D3" s="75">
        <f>'Datos partida'!E9</f>
        <v>3</v>
      </c>
      <c r="E3" s="59">
        <f>D3*60</f>
        <v>180</v>
      </c>
      <c r="F3" s="59" t="s">
        <v>7</v>
      </c>
    </row>
    <row r="4" spans="2:6" ht="15" customHeight="1">
      <c r="B4" s="69" t="s">
        <v>19</v>
      </c>
      <c r="C4" s="70"/>
      <c r="D4" s="76">
        <f>'Datos partida'!I63</f>
        <v>28.00751038915724</v>
      </c>
      <c r="E4" s="60"/>
      <c r="F4" s="60"/>
    </row>
    <row r="5" spans="2:6" ht="15">
      <c r="B5" s="71" t="s">
        <v>21</v>
      </c>
      <c r="C5" s="72"/>
      <c r="D5" s="62">
        <f>D3*D4</f>
        <v>84.02253116747173</v>
      </c>
      <c r="E5" s="60"/>
      <c r="F5" s="60"/>
    </row>
    <row r="6" spans="2:6" ht="15.75" thickBot="1">
      <c r="B6" s="73" t="s">
        <v>26</v>
      </c>
      <c r="C6" s="74"/>
      <c r="D6" s="63">
        <v>5</v>
      </c>
      <c r="E6" s="61"/>
      <c r="F6" s="61"/>
    </row>
    <row r="7" spans="2:8" ht="39" thickBot="1">
      <c r="B7" s="77" t="s">
        <v>31</v>
      </c>
      <c r="C7" s="78" t="s">
        <v>8</v>
      </c>
      <c r="D7" s="79" t="s">
        <v>27</v>
      </c>
      <c r="E7" s="79" t="s">
        <v>28</v>
      </c>
      <c r="F7" s="80" t="s">
        <v>9</v>
      </c>
      <c r="G7" s="81" t="s">
        <v>29</v>
      </c>
      <c r="H7" s="80" t="s">
        <v>30</v>
      </c>
    </row>
    <row r="8" spans="1:8" ht="15">
      <c r="A8" s="58">
        <v>1</v>
      </c>
      <c r="B8" s="82">
        <f>D6</f>
        <v>5</v>
      </c>
      <c r="C8" s="83">
        <f>'Datos partida'!I28</f>
        <v>255.30917776056708</v>
      </c>
      <c r="D8" s="50">
        <f>C8*B8/60</f>
        <v>21.27576481338059</v>
      </c>
      <c r="E8" s="50">
        <f>D8</f>
        <v>21.27576481338059</v>
      </c>
      <c r="F8" s="88">
        <f>E8/($D$6/60)</f>
        <v>255.30917776056708</v>
      </c>
      <c r="G8" s="91">
        <f>E42</f>
        <v>0.9183992288453027</v>
      </c>
      <c r="H8" s="92">
        <f>G8/($D$6/60)</f>
        <v>11.020790746143632</v>
      </c>
    </row>
    <row r="9" spans="1:8" ht="15">
      <c r="A9" s="58">
        <v>2</v>
      </c>
      <c r="B9" s="84">
        <f>B8+$D$6</f>
        <v>10</v>
      </c>
      <c r="C9" s="83">
        <f>'Datos partida'!I29</f>
        <v>166.5011844818768</v>
      </c>
      <c r="D9" s="53">
        <f aca="true" t="shared" si="0" ref="D9:D43">C9*B9/60</f>
        <v>27.750197413646138</v>
      </c>
      <c r="E9" s="53">
        <f aca="true" t="shared" si="1" ref="E9:E43">D9-D8</f>
        <v>6.474432600265548</v>
      </c>
      <c r="F9" s="89">
        <f aca="true" t="shared" si="2" ref="F9:F43">E9/($D$6/60)</f>
        <v>77.69319120318657</v>
      </c>
      <c r="G9" s="93">
        <f>E40</f>
        <v>0.9528583346486954</v>
      </c>
      <c r="H9" s="47">
        <f aca="true" t="shared" si="3" ref="H9:H43">G9/($D$6/60)</f>
        <v>11.434300015784345</v>
      </c>
    </row>
    <row r="10" spans="1:8" ht="15">
      <c r="A10" s="58">
        <v>3</v>
      </c>
      <c r="B10" s="84">
        <f aca="true" t="shared" si="4" ref="B10:B43">B9+$D$6</f>
        <v>15</v>
      </c>
      <c r="C10" s="83">
        <f>'Datos partida'!I30</f>
        <v>129.6640450451803</v>
      </c>
      <c r="D10" s="53">
        <f t="shared" si="0"/>
        <v>32.416011261295075</v>
      </c>
      <c r="E10" s="53">
        <f t="shared" si="1"/>
        <v>4.665813847648938</v>
      </c>
      <c r="F10" s="89">
        <f t="shared" si="2"/>
        <v>55.98976617178725</v>
      </c>
      <c r="G10" s="93">
        <f>E38</f>
        <v>0.9909272385610137</v>
      </c>
      <c r="H10" s="47">
        <f t="shared" si="3"/>
        <v>11.891126862732165</v>
      </c>
    </row>
    <row r="11" spans="1:8" ht="15">
      <c r="A11" s="58">
        <v>4</v>
      </c>
      <c r="B11" s="84">
        <f t="shared" si="4"/>
        <v>20</v>
      </c>
      <c r="C11" s="83">
        <f>'Datos partida'!I31</f>
        <v>108.58459800401971</v>
      </c>
      <c r="D11" s="53">
        <f t="shared" si="0"/>
        <v>36.194866001339896</v>
      </c>
      <c r="E11" s="53">
        <f t="shared" si="1"/>
        <v>3.778854740044821</v>
      </c>
      <c r="F11" s="89">
        <f t="shared" si="2"/>
        <v>45.34625688053785</v>
      </c>
      <c r="G11" s="93">
        <f>E36</f>
        <v>1.0332605592221</v>
      </c>
      <c r="H11" s="47">
        <f t="shared" si="3"/>
        <v>12.3991267106652</v>
      </c>
    </row>
    <row r="12" spans="1:8" ht="15">
      <c r="A12" s="58">
        <v>5</v>
      </c>
      <c r="B12" s="84">
        <f t="shared" si="4"/>
        <v>25</v>
      </c>
      <c r="C12" s="83">
        <f>'Datos partida'!I32</f>
        <v>94.62427541957607</v>
      </c>
      <c r="D12" s="53">
        <f t="shared" si="0"/>
        <v>39.42678142482336</v>
      </c>
      <c r="E12" s="53">
        <f t="shared" si="1"/>
        <v>3.231915423483464</v>
      </c>
      <c r="F12" s="89">
        <f t="shared" si="2"/>
        <v>38.78298508180157</v>
      </c>
      <c r="G12" s="93">
        <f>E34</f>
        <v>1.0806892630671285</v>
      </c>
      <c r="H12" s="47">
        <f t="shared" si="3"/>
        <v>12.968271156805542</v>
      </c>
    </row>
    <row r="13" spans="1:8" ht="15">
      <c r="A13" s="58">
        <v>6</v>
      </c>
      <c r="B13" s="84">
        <f t="shared" si="4"/>
        <v>30</v>
      </c>
      <c r="C13" s="83">
        <f>'Datos partida'!I33</f>
        <v>84.56106934385511</v>
      </c>
      <c r="D13" s="53">
        <f t="shared" si="0"/>
        <v>42.280534671927555</v>
      </c>
      <c r="E13" s="53">
        <f t="shared" si="1"/>
        <v>2.853753247104194</v>
      </c>
      <c r="F13" s="89">
        <f t="shared" si="2"/>
        <v>34.24503896525033</v>
      </c>
      <c r="G13" s="93">
        <f>E32</f>
        <v>1.13428620860644</v>
      </c>
      <c r="H13" s="47">
        <f t="shared" si="3"/>
        <v>13.61143450327728</v>
      </c>
    </row>
    <row r="14" spans="1:8" ht="15">
      <c r="A14" s="58">
        <v>7</v>
      </c>
      <c r="B14" s="84">
        <f t="shared" si="4"/>
        <v>35</v>
      </c>
      <c r="C14" s="83">
        <f>'Datos partida'!I34</f>
        <v>76.89241718607364</v>
      </c>
      <c r="D14" s="53">
        <f t="shared" si="0"/>
        <v>44.85391002520963</v>
      </c>
      <c r="E14" s="53">
        <f t="shared" si="1"/>
        <v>2.5733753532820742</v>
      </c>
      <c r="F14" s="89">
        <f t="shared" si="2"/>
        <v>30.88050423938489</v>
      </c>
      <c r="G14" s="93">
        <f>E30</f>
        <v>1.1954639366333026</v>
      </c>
      <c r="H14" s="47">
        <f t="shared" si="3"/>
        <v>14.345567239599632</v>
      </c>
    </row>
    <row r="15" spans="1:8" ht="15">
      <c r="A15" s="58">
        <v>8</v>
      </c>
      <c r="B15" s="84">
        <f t="shared" si="4"/>
        <v>40</v>
      </c>
      <c r="C15" s="83">
        <f>'Datos partida'!I35</f>
        <v>70.81400027504266</v>
      </c>
      <c r="D15" s="53">
        <f t="shared" si="0"/>
        <v>47.209333516695104</v>
      </c>
      <c r="E15" s="53">
        <f t="shared" si="1"/>
        <v>2.3554234914854746</v>
      </c>
      <c r="F15" s="89">
        <f t="shared" si="2"/>
        <v>28.265081897825695</v>
      </c>
      <c r="G15" s="93">
        <f>E28</f>
        <v>1.2661251988352262</v>
      </c>
      <c r="H15" s="47">
        <f t="shared" si="3"/>
        <v>15.193502386022715</v>
      </c>
    </row>
    <row r="16" spans="1:8" ht="15">
      <c r="A16" s="58">
        <v>9</v>
      </c>
      <c r="B16" s="84">
        <f t="shared" si="4"/>
        <v>45</v>
      </c>
      <c r="C16" s="83">
        <f>'Datos partida'!I36</f>
        <v>65.8525663861791</v>
      </c>
      <c r="D16" s="53">
        <f t="shared" si="0"/>
        <v>49.389424789634326</v>
      </c>
      <c r="E16" s="53">
        <f t="shared" si="1"/>
        <v>2.1800912729392223</v>
      </c>
      <c r="F16" s="89">
        <f t="shared" si="2"/>
        <v>26.161095275270668</v>
      </c>
      <c r="G16" s="93">
        <f>E26</f>
        <v>1.348903311167362</v>
      </c>
      <c r="H16" s="47">
        <f t="shared" si="3"/>
        <v>16.186839734008345</v>
      </c>
    </row>
    <row r="17" spans="1:8" ht="15">
      <c r="A17" s="58">
        <v>10</v>
      </c>
      <c r="B17" s="84">
        <f t="shared" si="4"/>
        <v>50</v>
      </c>
      <c r="C17" s="83">
        <f>'Datos partida'!I37</f>
        <v>61.70970458756516</v>
      </c>
      <c r="D17" s="53">
        <f t="shared" si="0"/>
        <v>51.42475382297097</v>
      </c>
      <c r="E17" s="53">
        <f t="shared" si="1"/>
        <v>2.0353290333366445</v>
      </c>
      <c r="F17" s="89">
        <f t="shared" si="2"/>
        <v>24.423948400039734</v>
      </c>
      <c r="G17" s="93">
        <f>E24</f>
        <v>1.4475630341221333</v>
      </c>
      <c r="H17" s="47">
        <f t="shared" si="3"/>
        <v>17.3707564094656</v>
      </c>
    </row>
    <row r="18" spans="1:8" ht="15">
      <c r="A18" s="58">
        <v>11</v>
      </c>
      <c r="B18" s="84">
        <f t="shared" si="4"/>
        <v>55</v>
      </c>
      <c r="C18" s="83">
        <f>'Datos partida'!I38</f>
        <v>58.187012804735204</v>
      </c>
      <c r="D18" s="53">
        <f t="shared" si="0"/>
        <v>53.338095071007274</v>
      </c>
      <c r="E18" s="53">
        <f t="shared" si="1"/>
        <v>1.9133412480363035</v>
      </c>
      <c r="F18" s="89">
        <f t="shared" si="2"/>
        <v>22.96009497643564</v>
      </c>
      <c r="G18" s="93">
        <f>E22</f>
        <v>1.5677054612498935</v>
      </c>
      <c r="H18" s="47">
        <f t="shared" si="3"/>
        <v>18.812465534998722</v>
      </c>
    </row>
    <row r="19" spans="1:8" ht="15">
      <c r="A19" s="58">
        <v>12</v>
      </c>
      <c r="B19" s="84">
        <f t="shared" si="4"/>
        <v>60</v>
      </c>
      <c r="C19" s="83">
        <f>'Datos partida'!I39</f>
        <v>55.14693333903568</v>
      </c>
      <c r="D19" s="53">
        <f t="shared" si="0"/>
        <v>55.14693333903568</v>
      </c>
      <c r="E19" s="53">
        <f t="shared" si="1"/>
        <v>1.8088382680284028</v>
      </c>
      <c r="F19" s="89">
        <f t="shared" si="2"/>
        <v>21.706059216340833</v>
      </c>
      <c r="G19" s="93">
        <f>E20</f>
        <v>1.7180912966565458</v>
      </c>
      <c r="H19" s="47">
        <f t="shared" si="3"/>
        <v>20.61709555987855</v>
      </c>
    </row>
    <row r="20" spans="1:8" ht="15">
      <c r="A20" s="58">
        <v>13</v>
      </c>
      <c r="B20" s="84">
        <f t="shared" si="4"/>
        <v>65</v>
      </c>
      <c r="C20" s="83">
        <f>'Datos partida'!I40</f>
        <v>52.49079197140821</v>
      </c>
      <c r="D20" s="53">
        <f t="shared" si="0"/>
        <v>56.86502463569222</v>
      </c>
      <c r="E20" s="53">
        <f t="shared" si="1"/>
        <v>1.7180912966565458</v>
      </c>
      <c r="F20" s="89">
        <f t="shared" si="2"/>
        <v>20.61709555987855</v>
      </c>
      <c r="G20" s="93">
        <f>E18</f>
        <v>1.9133412480363035</v>
      </c>
      <c r="H20" s="47">
        <f t="shared" si="3"/>
        <v>22.96009497643564</v>
      </c>
    </row>
    <row r="21" spans="1:8" ht="15">
      <c r="A21" s="58">
        <v>14</v>
      </c>
      <c r="B21" s="84">
        <f t="shared" si="4"/>
        <v>70</v>
      </c>
      <c r="C21" s="83">
        <f>'Datos partida'!I41</f>
        <v>50.1457826602788</v>
      </c>
      <c r="D21" s="53">
        <f t="shared" si="0"/>
        <v>58.503413103658595</v>
      </c>
      <c r="E21" s="53">
        <f t="shared" si="1"/>
        <v>1.6383884679663723</v>
      </c>
      <c r="F21" s="89">
        <f t="shared" si="2"/>
        <v>19.660661615596467</v>
      </c>
      <c r="G21" s="93">
        <f>E16</f>
        <v>2.1800912729392223</v>
      </c>
      <c r="H21" s="47">
        <f t="shared" si="3"/>
        <v>26.161095275270668</v>
      </c>
    </row>
    <row r="22" spans="1:8" ht="15">
      <c r="A22" s="58">
        <v>15</v>
      </c>
      <c r="B22" s="84">
        <f t="shared" si="4"/>
        <v>75</v>
      </c>
      <c r="C22" s="83">
        <f>'Datos partida'!I42</f>
        <v>48.05689485192679</v>
      </c>
      <c r="D22" s="53">
        <f t="shared" si="0"/>
        <v>60.07111856490849</v>
      </c>
      <c r="E22" s="53">
        <f t="shared" si="1"/>
        <v>1.5677054612498935</v>
      </c>
      <c r="F22" s="89">
        <f t="shared" si="2"/>
        <v>18.812465534998722</v>
      </c>
      <c r="G22" s="93">
        <f>E14</f>
        <v>2.5733753532820742</v>
      </c>
      <c r="H22" s="47">
        <f t="shared" si="3"/>
        <v>30.88050423938489</v>
      </c>
    </row>
    <row r="23" spans="1:8" ht="15">
      <c r="A23" s="58">
        <v>16</v>
      </c>
      <c r="B23" s="84">
        <f t="shared" si="4"/>
        <v>80</v>
      </c>
      <c r="C23" s="83">
        <f>'Datos partida'!I43</f>
        <v>46.18171202114788</v>
      </c>
      <c r="D23" s="53">
        <f t="shared" si="0"/>
        <v>61.575616028197175</v>
      </c>
      <c r="E23" s="53">
        <f t="shared" si="1"/>
        <v>1.5044974632886863</v>
      </c>
      <c r="F23" s="89">
        <f t="shared" si="2"/>
        <v>18.053969559464235</v>
      </c>
      <c r="G23" s="93">
        <f>E12</f>
        <v>3.231915423483464</v>
      </c>
      <c r="H23" s="47">
        <f t="shared" si="3"/>
        <v>38.78298508180157</v>
      </c>
    </row>
    <row r="24" spans="1:8" ht="15">
      <c r="A24" s="58">
        <v>17</v>
      </c>
      <c r="B24" s="84">
        <f t="shared" si="4"/>
        <v>85</v>
      </c>
      <c r="C24" s="83">
        <f>'Datos partida'!I44</f>
        <v>44.486949926343044</v>
      </c>
      <c r="D24" s="53">
        <f t="shared" si="0"/>
        <v>63.02317906231931</v>
      </c>
      <c r="E24" s="53">
        <f t="shared" si="1"/>
        <v>1.4475630341221333</v>
      </c>
      <c r="F24" s="89">
        <f t="shared" si="2"/>
        <v>17.3707564094656</v>
      </c>
      <c r="G24" s="93">
        <f>E10</f>
        <v>4.665813847648938</v>
      </c>
      <c r="H24" s="47">
        <f t="shared" si="3"/>
        <v>55.98976617178725</v>
      </c>
    </row>
    <row r="25" spans="1:8" ht="15">
      <c r="A25" s="58">
        <v>18</v>
      </c>
      <c r="B25" s="84">
        <f t="shared" si="4"/>
        <v>90</v>
      </c>
      <c r="C25" s="83">
        <f>'Datos partida'!I45</f>
        <v>42.9460875658491</v>
      </c>
      <c r="D25" s="53">
        <f t="shared" si="0"/>
        <v>64.41913134877365</v>
      </c>
      <c r="E25" s="53">
        <f t="shared" si="1"/>
        <v>1.3959522864543388</v>
      </c>
      <c r="F25" s="89">
        <f t="shared" si="2"/>
        <v>16.751427437452065</v>
      </c>
      <c r="G25" s="93">
        <f>E8</f>
        <v>21.27576481338059</v>
      </c>
      <c r="H25" s="47">
        <f t="shared" si="3"/>
        <v>255.30917776056708</v>
      </c>
    </row>
    <row r="26" spans="1:8" ht="15">
      <c r="A26" s="58">
        <v>19</v>
      </c>
      <c r="B26" s="84">
        <f t="shared" si="4"/>
        <v>95</v>
      </c>
      <c r="C26" s="83">
        <f>'Datos partida'!I46</f>
        <v>41.537706101015374</v>
      </c>
      <c r="D26" s="53">
        <f t="shared" si="0"/>
        <v>65.76803465994101</v>
      </c>
      <c r="E26" s="53">
        <f t="shared" si="1"/>
        <v>1.348903311167362</v>
      </c>
      <c r="F26" s="89">
        <f t="shared" si="2"/>
        <v>16.186839734008345</v>
      </c>
      <c r="G26" s="93">
        <f>E9</f>
        <v>6.474432600265548</v>
      </c>
      <c r="H26" s="47">
        <f t="shared" si="3"/>
        <v>77.69319120318657</v>
      </c>
    </row>
    <row r="27" spans="1:8" ht="15">
      <c r="A27" s="58">
        <v>20</v>
      </c>
      <c r="B27" s="84">
        <f t="shared" si="4"/>
        <v>100</v>
      </c>
      <c r="C27" s="83">
        <f>'Datos partida'!I47</f>
        <v>40.24429908074874</v>
      </c>
      <c r="D27" s="53">
        <f t="shared" si="0"/>
        <v>67.07383180124789</v>
      </c>
      <c r="E27" s="53">
        <f t="shared" si="1"/>
        <v>1.3057971413068827</v>
      </c>
      <c r="F27" s="89">
        <f t="shared" si="2"/>
        <v>15.669565695682593</v>
      </c>
      <c r="G27" s="93">
        <f>E11</f>
        <v>3.778854740044821</v>
      </c>
      <c r="H27" s="47">
        <f t="shared" si="3"/>
        <v>45.34625688053785</v>
      </c>
    </row>
    <row r="28" spans="1:8" ht="15">
      <c r="A28" s="58">
        <v>21</v>
      </c>
      <c r="B28" s="84">
        <f t="shared" si="4"/>
        <v>105</v>
      </c>
      <c r="C28" s="83">
        <f>'Datos partida'!I48</f>
        <v>39.0514040000475</v>
      </c>
      <c r="D28" s="53">
        <f t="shared" si="0"/>
        <v>68.33995700008312</v>
      </c>
      <c r="E28" s="53">
        <f t="shared" si="1"/>
        <v>1.2661251988352262</v>
      </c>
      <c r="F28" s="89">
        <f t="shared" si="2"/>
        <v>15.193502386022715</v>
      </c>
      <c r="G28" s="93">
        <f>E13</f>
        <v>2.853753247104194</v>
      </c>
      <c r="H28" s="47">
        <f t="shared" si="3"/>
        <v>34.24503896525033</v>
      </c>
    </row>
    <row r="29" spans="1:8" ht="15">
      <c r="A29" s="58">
        <v>22</v>
      </c>
      <c r="B29" s="84">
        <f t="shared" si="4"/>
        <v>110</v>
      </c>
      <c r="C29" s="83">
        <f>'Datos partida'!I49</f>
        <v>37.94695763947935</v>
      </c>
      <c r="D29" s="53">
        <f t="shared" si="0"/>
        <v>69.56942233904549</v>
      </c>
      <c r="E29" s="53">
        <f t="shared" si="1"/>
        <v>1.2294653389623704</v>
      </c>
      <c r="F29" s="89">
        <f t="shared" si="2"/>
        <v>14.753584067548445</v>
      </c>
      <c r="G29" s="93">
        <f>E15</f>
        <v>2.3554234914854746</v>
      </c>
      <c r="H29" s="47">
        <f t="shared" si="3"/>
        <v>28.265081897825695</v>
      </c>
    </row>
    <row r="30" spans="1:8" ht="15">
      <c r="A30" s="58">
        <v>23</v>
      </c>
      <c r="B30" s="84">
        <f t="shared" si="4"/>
        <v>115</v>
      </c>
      <c r="C30" s="83">
        <f>'Datos partida'!I50</f>
        <v>36.92081023078894</v>
      </c>
      <c r="D30" s="53">
        <f t="shared" si="0"/>
        <v>70.76488627567879</v>
      </c>
      <c r="E30" s="53">
        <f t="shared" si="1"/>
        <v>1.1954639366333026</v>
      </c>
      <c r="F30" s="89">
        <f t="shared" si="2"/>
        <v>14.345567239599632</v>
      </c>
      <c r="G30" s="93">
        <f>E17</f>
        <v>2.0353290333366445</v>
      </c>
      <c r="H30" s="47">
        <f t="shared" si="3"/>
        <v>24.423948400039734</v>
      </c>
    </row>
    <row r="31" spans="1:8" ht="15">
      <c r="A31" s="58">
        <v>24</v>
      </c>
      <c r="B31" s="84">
        <f t="shared" si="4"/>
        <v>120</v>
      </c>
      <c r="C31" s="83">
        <f>'Datos partida'!I51</f>
        <v>35.964354286172956</v>
      </c>
      <c r="D31" s="53">
        <f t="shared" si="0"/>
        <v>71.92870857234591</v>
      </c>
      <c r="E31" s="53">
        <f t="shared" si="1"/>
        <v>1.1638222966671208</v>
      </c>
      <c r="F31" s="89">
        <f t="shared" si="2"/>
        <v>13.96586756000545</v>
      </c>
      <c r="G31" s="93">
        <f>E19</f>
        <v>1.8088382680284028</v>
      </c>
      <c r="H31" s="47">
        <f t="shared" si="3"/>
        <v>21.706059216340833</v>
      </c>
    </row>
    <row r="32" spans="1:8" ht="15">
      <c r="A32" s="58">
        <v>25</v>
      </c>
      <c r="B32" s="84">
        <f t="shared" si="4"/>
        <v>125</v>
      </c>
      <c r="C32" s="83">
        <f>'Datos partida'!I52</f>
        <v>35.07023749485713</v>
      </c>
      <c r="D32" s="53">
        <f t="shared" si="0"/>
        <v>73.06299478095235</v>
      </c>
      <c r="E32" s="53">
        <f t="shared" si="1"/>
        <v>1.13428620860644</v>
      </c>
      <c r="F32" s="89">
        <f t="shared" si="2"/>
        <v>13.61143450327728</v>
      </c>
      <c r="G32" s="93">
        <f>E21</f>
        <v>1.6383884679663723</v>
      </c>
      <c r="H32" s="47">
        <f t="shared" si="3"/>
        <v>19.660661615596467</v>
      </c>
    </row>
    <row r="33" spans="1:8" ht="15">
      <c r="A33" s="58">
        <v>26</v>
      </c>
      <c r="B33" s="84">
        <f t="shared" si="4"/>
        <v>130</v>
      </c>
      <c r="C33" s="83">
        <f>'Datos partida'!I53</f>
        <v>34.23213812480944</v>
      </c>
      <c r="D33" s="53">
        <f t="shared" si="0"/>
        <v>74.16963260375378</v>
      </c>
      <c r="E33" s="53">
        <f t="shared" si="1"/>
        <v>1.1066378228014315</v>
      </c>
      <c r="F33" s="89">
        <f t="shared" si="2"/>
        <v>13.279653873617178</v>
      </c>
      <c r="G33" s="93">
        <f>E23</f>
        <v>1.5044974632886863</v>
      </c>
      <c r="H33" s="47">
        <f t="shared" si="3"/>
        <v>18.053969559464235</v>
      </c>
    </row>
    <row r="34" spans="1:8" ht="15">
      <c r="A34" s="58">
        <v>27</v>
      </c>
      <c r="B34" s="84">
        <f t="shared" si="4"/>
        <v>135</v>
      </c>
      <c r="C34" s="83">
        <f>'Datos partida'!I54</f>
        <v>33.444587496364846</v>
      </c>
      <c r="D34" s="53">
        <f t="shared" si="0"/>
        <v>75.25032186682091</v>
      </c>
      <c r="E34" s="53">
        <f t="shared" si="1"/>
        <v>1.0806892630671285</v>
      </c>
      <c r="F34" s="89">
        <f t="shared" si="2"/>
        <v>12.968271156805542</v>
      </c>
      <c r="G34" s="93">
        <f>E25</f>
        <v>1.3959522864543388</v>
      </c>
      <c r="H34" s="47">
        <f t="shared" si="3"/>
        <v>16.751427437452065</v>
      </c>
    </row>
    <row r="35" spans="1:8" ht="15">
      <c r="A35" s="58">
        <v>28</v>
      </c>
      <c r="B35" s="84">
        <f t="shared" si="4"/>
        <v>140</v>
      </c>
      <c r="C35" s="83">
        <f>'Datos partida'!I55</f>
        <v>32.70282832345855</v>
      </c>
      <c r="D35" s="53">
        <f t="shared" si="0"/>
        <v>76.30659942140328</v>
      </c>
      <c r="E35" s="53">
        <f t="shared" si="1"/>
        <v>1.0562775545823655</v>
      </c>
      <c r="F35" s="89">
        <f t="shared" si="2"/>
        <v>12.675330654988386</v>
      </c>
      <c r="G35" s="93">
        <f>E27</f>
        <v>1.3057971413068827</v>
      </c>
      <c r="H35" s="47">
        <f t="shared" si="3"/>
        <v>15.669565695682593</v>
      </c>
    </row>
    <row r="36" spans="1:8" ht="15">
      <c r="A36" s="58">
        <v>29</v>
      </c>
      <c r="B36" s="84">
        <f t="shared" si="4"/>
        <v>145</v>
      </c>
      <c r="C36" s="83">
        <f>'Datos partida'!I56</f>
        <v>32.00270068163809</v>
      </c>
      <c r="D36" s="53">
        <f t="shared" si="0"/>
        <v>77.33985998062538</v>
      </c>
      <c r="E36" s="53">
        <f t="shared" si="1"/>
        <v>1.0332605592221</v>
      </c>
      <c r="F36" s="89">
        <f t="shared" si="2"/>
        <v>12.3991267106652</v>
      </c>
      <c r="G36" s="93">
        <f>E29</f>
        <v>1.2294653389623704</v>
      </c>
      <c r="H36" s="47">
        <f t="shared" si="3"/>
        <v>14.753584067548445</v>
      </c>
    </row>
    <row r="37" spans="1:8" ht="15">
      <c r="A37" s="58">
        <v>30</v>
      </c>
      <c r="B37" s="84">
        <f t="shared" si="4"/>
        <v>150</v>
      </c>
      <c r="C37" s="83">
        <f>'Datos partida'!I57</f>
        <v>31.340549468498857</v>
      </c>
      <c r="D37" s="53">
        <f t="shared" si="0"/>
        <v>78.35137367124713</v>
      </c>
      <c r="E37" s="53">
        <f t="shared" si="1"/>
        <v>1.0115136906217543</v>
      </c>
      <c r="F37" s="89">
        <f t="shared" si="2"/>
        <v>12.138164287461052</v>
      </c>
      <c r="G37" s="93">
        <f>E31</f>
        <v>1.1638222966671208</v>
      </c>
      <c r="H37" s="47">
        <f t="shared" si="3"/>
        <v>13.96586756000545</v>
      </c>
    </row>
    <row r="38" spans="1:8" ht="15">
      <c r="A38" s="58">
        <v>31</v>
      </c>
      <c r="B38" s="84">
        <f t="shared" si="4"/>
        <v>155</v>
      </c>
      <c r="C38" s="83">
        <f>'Datos partida'!I58</f>
        <v>30.713148739280577</v>
      </c>
      <c r="D38" s="53">
        <f t="shared" si="0"/>
        <v>79.34230090980815</v>
      </c>
      <c r="E38" s="53">
        <f t="shared" si="1"/>
        <v>0.9909272385610137</v>
      </c>
      <c r="F38" s="89">
        <f t="shared" si="2"/>
        <v>11.891126862732165</v>
      </c>
      <c r="G38" s="93">
        <f>E33</f>
        <v>1.1066378228014315</v>
      </c>
      <c r="H38" s="47">
        <f t="shared" si="3"/>
        <v>13.279653873617178</v>
      </c>
    </row>
    <row r="39" spans="1:8" ht="15">
      <c r="A39" s="58">
        <v>32</v>
      </c>
      <c r="B39" s="84">
        <f t="shared" si="4"/>
        <v>160</v>
      </c>
      <c r="C39" s="83">
        <f>'Datos partida'!I59</f>
        <v>30.117639406340512</v>
      </c>
      <c r="D39" s="53">
        <f t="shared" si="0"/>
        <v>80.31370508357469</v>
      </c>
      <c r="E39" s="53">
        <f t="shared" si="1"/>
        <v>0.971404173766544</v>
      </c>
      <c r="F39" s="89">
        <f t="shared" si="2"/>
        <v>11.656850085198528</v>
      </c>
      <c r="G39" s="93">
        <f>E35</f>
        <v>1.0562775545823655</v>
      </c>
      <c r="H39" s="47">
        <f t="shared" si="3"/>
        <v>12.675330654988386</v>
      </c>
    </row>
    <row r="40" spans="1:8" ht="15">
      <c r="A40" s="58">
        <v>33</v>
      </c>
      <c r="B40" s="84">
        <f t="shared" si="4"/>
        <v>165</v>
      </c>
      <c r="C40" s="83">
        <f>'Datos partida'!I60</f>
        <v>29.551477606626687</v>
      </c>
      <c r="D40" s="53">
        <f t="shared" si="0"/>
        <v>81.26656341822338</v>
      </c>
      <c r="E40" s="53">
        <f t="shared" si="1"/>
        <v>0.9528583346486954</v>
      </c>
      <c r="F40" s="89">
        <f t="shared" si="2"/>
        <v>11.434300015784345</v>
      </c>
      <c r="G40" s="93">
        <f>E37</f>
        <v>1.0115136906217543</v>
      </c>
      <c r="H40" s="47">
        <f t="shared" si="3"/>
        <v>12.138164287461052</v>
      </c>
    </row>
    <row r="41" spans="1:8" ht="15">
      <c r="A41" s="58">
        <v>34</v>
      </c>
      <c r="B41" s="84">
        <f t="shared" si="4"/>
        <v>170</v>
      </c>
      <c r="C41" s="83">
        <f>'Datos partida'!I61</f>
        <v>29.012391648797596</v>
      </c>
      <c r="D41" s="53">
        <f t="shared" si="0"/>
        <v>82.20177633825985</v>
      </c>
      <c r="E41" s="53">
        <f t="shared" si="1"/>
        <v>0.935212920036463</v>
      </c>
      <c r="F41" s="89">
        <f t="shared" si="2"/>
        <v>11.222555040437555</v>
      </c>
      <c r="G41" s="93">
        <f>E39</f>
        <v>0.971404173766544</v>
      </c>
      <c r="H41" s="47">
        <f t="shared" si="3"/>
        <v>11.656850085198528</v>
      </c>
    </row>
    <row r="42" spans="1:8" ht="15">
      <c r="A42" s="58">
        <v>35</v>
      </c>
      <c r="B42" s="84">
        <f t="shared" si="4"/>
        <v>175</v>
      </c>
      <c r="C42" s="83">
        <f>'Datos partida'!I62</f>
        <v>28.498345908721763</v>
      </c>
      <c r="D42" s="53">
        <f t="shared" si="0"/>
        <v>83.12017556710515</v>
      </c>
      <c r="E42" s="53">
        <f t="shared" si="1"/>
        <v>0.9183992288453027</v>
      </c>
      <c r="F42" s="89">
        <f t="shared" si="2"/>
        <v>11.020790746143632</v>
      </c>
      <c r="G42" s="93">
        <f>E41</f>
        <v>0.935212920036463</v>
      </c>
      <c r="H42" s="47">
        <f t="shared" si="3"/>
        <v>11.222555040437555</v>
      </c>
    </row>
    <row r="43" spans="1:8" ht="15.75" thickBot="1">
      <c r="A43" s="58">
        <v>36</v>
      </c>
      <c r="B43" s="86">
        <f t="shared" si="4"/>
        <v>180</v>
      </c>
      <c r="C43" s="87">
        <f>'Datos partida'!I63</f>
        <v>28.00751038915724</v>
      </c>
      <c r="D43" s="56">
        <f t="shared" si="0"/>
        <v>84.02253116747171</v>
      </c>
      <c r="E43" s="56">
        <f t="shared" si="1"/>
        <v>0.9023556003665618</v>
      </c>
      <c r="F43" s="90">
        <f t="shared" si="2"/>
        <v>10.828267204398742</v>
      </c>
      <c r="G43" s="94">
        <f>E43</f>
        <v>0.9023556003665618</v>
      </c>
      <c r="H43" s="48">
        <f t="shared" si="3"/>
        <v>10.828267204398742</v>
      </c>
    </row>
  </sheetData>
  <sheetProtection/>
  <mergeCells count="5">
    <mergeCell ref="B2:D2"/>
    <mergeCell ref="B3:C3"/>
    <mergeCell ref="B4:C4"/>
    <mergeCell ref="B5:C5"/>
    <mergeCell ref="B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Jordi</dc:creator>
  <cp:keywords/>
  <dc:description/>
  <cp:lastModifiedBy>Usuario</cp:lastModifiedBy>
  <dcterms:created xsi:type="dcterms:W3CDTF">2013-07-20T17:17:15Z</dcterms:created>
  <dcterms:modified xsi:type="dcterms:W3CDTF">2014-02-07T17:08:23Z</dcterms:modified>
  <cp:category/>
  <cp:version/>
  <cp:contentType/>
  <cp:contentStatus/>
</cp:coreProperties>
</file>